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230" windowHeight="4320" activeTab="1"/>
  </bookViews>
  <sheets>
    <sheet name="SCI_I" sheetId="1" r:id="rId1"/>
    <sheet name="SCI_II" sheetId="2" r:id="rId2"/>
    <sheet name="XXX_III" sheetId="3" state="hidden" r:id="rId3"/>
    <sheet name="XXX_IV" sheetId="4" state="hidden" r:id="rId4"/>
    <sheet name="SCI_REC" sheetId="5" r:id="rId5"/>
  </sheets>
  <definedNames>
    <definedName name="_xlfn.SUMIFS" hidden="1">#NAME?</definedName>
    <definedName name="_xlnm.Print_Area" localSheetId="0">'SCI_I'!$A$1:$Q$52</definedName>
    <definedName name="_xlnm.Print_Area" localSheetId="1">'SCI_II'!$A$1:$Q$52</definedName>
    <definedName name="_xlnm.Print_Area" localSheetId="4">'SCI_REC'!$A$1:$H$21</definedName>
    <definedName name="_xlnm.Print_Area" localSheetId="2">'XXX_III'!$A$1:$Q$52</definedName>
    <definedName name="_xlnm.Print_Area" localSheetId="3">'XXX_IV'!$A$1:$Q$52</definedName>
  </definedNames>
  <calcPr fullCalcOnLoad="1"/>
</workbook>
</file>

<file path=xl/sharedStrings.xml><?xml version="1.0" encoding="utf-8"?>
<sst xmlns="http://schemas.openxmlformats.org/spreadsheetml/2006/main" count="385" uniqueCount="131">
  <si>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</si>
  <si>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</si>
  <si>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</si>
  <si>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</si>
  <si>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</si>
  <si>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</si>
  <si>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</si>
  <si>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</si>
  <si>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</si>
  <si>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</si>
  <si>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</si>
  <si>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</si>
  <si>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</si>
  <si>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</si>
  <si>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</si>
  <si>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</si>
  <si>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</si>
  <si>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</si>
  <si>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</si>
  <si>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■  de domeniu (D)</t>
  </si>
  <si>
    <t>■  de specialitate (S)</t>
  </si>
  <si>
    <t>■  complementare (C)</t>
  </si>
  <si>
    <t>Discipline fundamentale, de domeniu, de specialitate si complementare</t>
  </si>
  <si>
    <t>Discipline obligatorii, optionale si facultative</t>
  </si>
  <si>
    <t>■   obligatorii (OB)</t>
  </si>
  <si>
    <t>■   optionale (OP)</t>
  </si>
  <si>
    <t>■   facultative (F)</t>
  </si>
  <si>
    <t>TPI</t>
  </si>
  <si>
    <t>T O T A L</t>
  </si>
  <si>
    <t>■  fundamentale (FD)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</si>
  <si>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</si>
  <si>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</si>
  <si>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</si>
  <si>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</si>
  <si>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</si>
  <si>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</si>
  <si>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</si>
  <si>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</si>
  <si>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</si>
  <si>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</si>
  <si>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</si>
  <si>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</si>
  <si>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FD
D
S
C</t>
  </si>
  <si>
    <t>Opt.
0/≥1</t>
  </si>
  <si>
    <t xml:space="preserve">OB
OP
F    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</si>
  <si>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</si>
  <si>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</si>
  <si>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</si>
  <si>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</si>
  <si>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</si>
  <si>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</si>
  <si>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</si>
  <si>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</si>
  <si>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t>anul universitar 2015-2016</t>
  </si>
  <si>
    <r>
      <t xml:space="preserve">PLAN DE ÎNVĂŢĂMÂNT – Anul IV </t>
    </r>
    <r>
      <rPr>
        <b/>
        <sz val="11"/>
        <rFont val="Calibri"/>
        <family val="2"/>
      </rPr>
      <t>(2018-2019)</t>
    </r>
  </si>
  <si>
    <r>
      <rPr>
        <b/>
        <sz val="11"/>
        <color indexed="8"/>
        <rFont val="Calibri"/>
        <family val="2"/>
      </rPr>
      <t>Domeniul de ierarhizare</t>
    </r>
    <r>
      <rPr>
        <sz val="11"/>
        <color indexed="8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</si>
  <si>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indexed="8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</si>
  <si>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indexed="8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</si>
  <si>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indexed="8"/>
        <rFont val="Calibri"/>
        <family val="2"/>
      </rPr>
      <t> : …</t>
    </r>
  </si>
  <si>
    <r>
      <t xml:space="preserve">PLAN DE ÎNVĂŢĂMÂNT  – Anul III </t>
    </r>
    <r>
      <rPr>
        <b/>
        <sz val="11"/>
        <rFont val="Calibri"/>
        <family val="2"/>
      </rPr>
      <t>(2017-2018)</t>
    </r>
  </si>
  <si>
    <t>■  de aprofundare (A)</t>
  </si>
  <si>
    <t>■  de sinteza (S)</t>
  </si>
  <si>
    <t>■  de cunoastere (C)</t>
  </si>
  <si>
    <t>Discipline de aprofundare, de sinteza si de cunoastere</t>
  </si>
  <si>
    <t>A
S
C</t>
  </si>
  <si>
    <t>anul universitar 2016-2017</t>
  </si>
  <si>
    <r>
      <t xml:space="preserve">PLAN DE ÎNVĂŢĂMÂNT  – Anul I </t>
    </r>
    <r>
      <rPr>
        <b/>
        <sz val="11"/>
        <rFont val="Calibri"/>
        <family val="2"/>
      </rPr>
      <t>(2016-2017)</t>
    </r>
  </si>
  <si>
    <r>
      <t xml:space="preserve">PLAN DE ÎNVĂŢĂMÂNT  – Anul II </t>
    </r>
    <r>
      <rPr>
        <b/>
        <sz val="11"/>
        <rFont val="Calibri"/>
        <family val="2"/>
      </rPr>
      <t>(2017-2018)</t>
    </r>
  </si>
  <si>
    <t>Facultatea de  Inginerie Electrica</t>
  </si>
  <si>
    <t>Departamentul:  Inginerie Electrica, Energetica si Aerospatiala (D025)</t>
  </si>
  <si>
    <r>
      <rPr>
        <b/>
        <sz val="11"/>
        <color indexed="8"/>
        <rFont val="Calibri"/>
        <family val="2"/>
      </rPr>
      <t>Durata studiilor</t>
    </r>
    <r>
      <rPr>
        <sz val="11"/>
        <color indexed="8"/>
        <rFont val="Calibri"/>
        <family val="2"/>
      </rPr>
      <t xml:space="preserve"> : 2 ani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</si>
  <si>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indexed="8"/>
        <rFont val="Calibri"/>
        <family val="2"/>
      </rPr>
      <t>:  Sisteme complexe pentru inginerie aerospatiala (SCI)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</si>
  <si>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indexed="8"/>
        <rFont val="Calibri"/>
        <family val="2"/>
      </rPr>
      <t> :ZI</t>
    </r>
  </si>
  <si>
    <t>Sinteza neliniara a pilotilor automati</t>
  </si>
  <si>
    <t>D25SCIM101</t>
  </si>
  <si>
    <t>C</t>
  </si>
  <si>
    <t>OP</t>
  </si>
  <si>
    <t>E</t>
  </si>
  <si>
    <t>Sisteme complexe de conversie a energiei electrice la bordul aparatelor de zbor</t>
  </si>
  <si>
    <t>D25SCIM102</t>
  </si>
  <si>
    <t>Sisteme integrate de navigatie aerospatiala</t>
  </si>
  <si>
    <t>D25SCIM103</t>
  </si>
  <si>
    <t>OB</t>
  </si>
  <si>
    <t xml:space="preserve">Controlul automat al zborului aeronavelor la aterizare </t>
  </si>
  <si>
    <t>D25SCIM104</t>
  </si>
  <si>
    <t>S</t>
  </si>
  <si>
    <t>Metode cantitative in inginerie si management aeronautic</t>
  </si>
  <si>
    <t>D25SCIM105</t>
  </si>
  <si>
    <t>Reglemetari nationale si internationale in aeronautica</t>
  </si>
  <si>
    <t>D25SCIM106</t>
  </si>
  <si>
    <t>Compatibilitate electromagnetica la bordul vehiculelor aerospatiale</t>
  </si>
  <si>
    <t>D25SCIM107</t>
  </si>
  <si>
    <t>Grafica inginereasca 3D</t>
  </si>
  <si>
    <t>D25SCIM108</t>
  </si>
  <si>
    <t>A</t>
  </si>
  <si>
    <t>V</t>
  </si>
  <si>
    <t>Cercetare stiintifica</t>
  </si>
  <si>
    <t>D25SCIM109</t>
  </si>
  <si>
    <t>Analiza si sinteza sistemelor giroscopice pentru stabilizare, navigatie si dirijare aerospatiala</t>
  </si>
  <si>
    <t>D25SCIM210</t>
  </si>
  <si>
    <t>Comanda automata a sistemelor de propulsie aerospatiala</t>
  </si>
  <si>
    <t>D25SCIM211</t>
  </si>
  <si>
    <t>Avionica integrata</t>
  </si>
  <si>
    <t>D25SCIM212</t>
  </si>
  <si>
    <t>Probleme speciale de propulsie aerospatiala</t>
  </si>
  <si>
    <t>D25SCIM213</t>
  </si>
  <si>
    <t xml:space="preserve">Chestiuni speciale de proiectarea si constructia structurilor aerospatiale </t>
  </si>
  <si>
    <t>D25SCIM214</t>
  </si>
  <si>
    <t>Sisteme de detectie a defectelor</t>
  </si>
  <si>
    <t>D25SCIM215</t>
  </si>
  <si>
    <t>Capitole speciale de dinamica zborului</t>
  </si>
  <si>
    <t>D25SCIM216</t>
  </si>
  <si>
    <t>D25SCIM217</t>
  </si>
  <si>
    <t>Facultatea de Inginerie Electrica</t>
  </si>
  <si>
    <t>Domeniul de ierarhizare: Inginerie Aerospatiala</t>
  </si>
  <si>
    <r>
      <rPr>
        <b/>
        <sz val="11"/>
        <color indexed="8"/>
        <rFont val="Calibri"/>
        <family val="2"/>
      </rPr>
      <t>Programul de studii</t>
    </r>
    <r>
      <rPr>
        <sz val="11"/>
        <color indexed="8"/>
        <rFont val="Calibri"/>
        <family val="2"/>
      </rPr>
      <t>: Sisteme complexe pentru inginerie aerospatiala (SCI)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</si>
  <si>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indexed="8"/>
        <rFont val="Calibri"/>
        <family val="2"/>
      </rPr>
      <t> :zi</t>
    </r>
  </si>
  <si>
    <t>Sisteme optimale de conducere a zborului</t>
  </si>
  <si>
    <t>D25SCIM318</t>
  </si>
  <si>
    <t>Sisteme optimale de conducere a zborului - proiect</t>
  </si>
  <si>
    <t>D25SCIM319</t>
  </si>
  <si>
    <t>Sisteme energetice hibride la bordul aeronavelor si rachetelor</t>
  </si>
  <si>
    <t>D25SCIM320</t>
  </si>
  <si>
    <t>Sisteme adaptive cu retele neuronale pentru conducerea zborului</t>
  </si>
  <si>
    <t>D25SCIM321</t>
  </si>
  <si>
    <t>Sisteme de estimare a starii aparatelor de zbor</t>
  </si>
  <si>
    <t>D25SCIM322</t>
  </si>
  <si>
    <t>D25SCIM323</t>
  </si>
  <si>
    <t>D25SCIM424</t>
  </si>
  <si>
    <t>Elaborarea dizertatiei (proiectului de absolvire)</t>
  </si>
  <si>
    <t>D25SCIM425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</si>
</sst>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40"/>
      <name val="Calibri"/>
      <family val="2"/>
    </font>
    <font>
      <sz val="11"/>
      <color indexed="10"/>
      <name val="Calibri"/>
      <family val="2"/>
    </font>
    <font>
      <b/>
      <sz val="20"/>
      <color indexed="17"/>
      <name val="Calibri"/>
      <family val="2"/>
    </font>
    <font>
      <b/>
      <sz val="20"/>
      <name val="Calibri"/>
      <family val="2"/>
    </font>
    <font>
      <b/>
      <sz val="20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20"/>
      <color rgb="FF00B050"/>
      <name val="Calibri"/>
      <family val="2"/>
    </font>
    <font>
      <b/>
      <sz val="20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00B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33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8" fillId="33" borderId="21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164" fontId="6" fillId="35" borderId="25" xfId="0" applyNumberFormat="1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1" fontId="11" fillId="35" borderId="23" xfId="0" applyNumberFormat="1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3" borderId="26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9" fillId="34" borderId="28" xfId="0" applyFont="1" applyFill="1" applyBorder="1" applyAlignment="1">
      <alignment horizontal="center"/>
    </xf>
    <xf numFmtId="0" fontId="50" fillId="34" borderId="28" xfId="0" applyFont="1" applyFill="1" applyBorder="1" applyAlignment="1">
      <alignment horizontal="center"/>
    </xf>
    <xf numFmtId="0" fontId="51" fillId="34" borderId="28" xfId="0" applyFont="1" applyFill="1" applyBorder="1" applyAlignment="1">
      <alignment horizontal="center"/>
    </xf>
    <xf numFmtId="0" fontId="52" fillId="34" borderId="28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0" borderId="26" xfId="0" applyFont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30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36" borderId="26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/>
    </xf>
    <xf numFmtId="0" fontId="46" fillId="36" borderId="19" xfId="0" applyFont="1" applyFill="1" applyBorder="1" applyAlignment="1">
      <alignment horizontal="center"/>
    </xf>
    <xf numFmtId="0" fontId="49" fillId="36" borderId="21" xfId="0" applyFont="1" applyFill="1" applyBorder="1" applyAlignment="1">
      <alignment horizontal="center"/>
    </xf>
    <xf numFmtId="0" fontId="50" fillId="36" borderId="21" xfId="0" applyFont="1" applyFill="1" applyBorder="1" applyAlignment="1">
      <alignment horizontal="center"/>
    </xf>
    <xf numFmtId="0" fontId="51" fillId="36" borderId="21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51" fillId="35" borderId="23" xfId="0" applyNumberFormat="1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46" fillId="36" borderId="10" xfId="0" applyFont="1" applyFill="1" applyBorder="1" applyAlignment="1">
      <alignment vertical="center" shrinkToFit="1"/>
    </xf>
    <xf numFmtId="0" fontId="56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9" fillId="36" borderId="21" xfId="0" applyFont="1" applyFill="1" applyBorder="1" applyAlignment="1">
      <alignment horizontal="center" vertical="center"/>
    </xf>
    <xf numFmtId="0" fontId="50" fillId="36" borderId="21" xfId="0" applyFont="1" applyFill="1" applyBorder="1" applyAlignment="1">
      <alignment horizontal="center" vertical="center"/>
    </xf>
    <xf numFmtId="0" fontId="51" fillId="36" borderId="21" xfId="0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/>
    </xf>
    <xf numFmtId="0" fontId="53" fillId="36" borderId="21" xfId="0" applyFont="1" applyFill="1" applyBorder="1" applyAlignment="1">
      <alignment horizontal="center" vertical="center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4" fillId="35" borderId="42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0" fillId="0" borderId="46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0" fillId="0" borderId="47" xfId="0" applyFont="1" applyBorder="1" applyAlignment="1">
      <alignment wrapText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3" fillId="36" borderId="21" xfId="0" applyFont="1" applyFill="1" applyBorder="1" applyAlignment="1">
      <alignment horizontal="center" vertical="center" wrapText="1" readingOrder="1"/>
    </xf>
    <xf numFmtId="0" fontId="46" fillId="36" borderId="21" xfId="0" applyFont="1" applyFill="1" applyBorder="1" applyAlignment="1">
      <alignment horizontal="center" vertical="center" wrapText="1" readingOrder="1"/>
    </xf>
    <xf numFmtId="0" fontId="4" fillId="35" borderId="26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2" fontId="48" fillId="36" borderId="26" xfId="0" applyNumberFormat="1" applyFont="1" applyFill="1" applyBorder="1" applyAlignment="1">
      <alignment horizontal="center" vertical="center" wrapText="1"/>
    </xf>
    <xf numFmtId="2" fontId="48" fillId="36" borderId="19" xfId="0" applyNumberFormat="1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6" borderId="27" xfId="0" applyFont="1" applyFill="1" applyBorder="1" applyAlignment="1">
      <alignment vertical="center" wrapText="1"/>
    </xf>
    <xf numFmtId="1" fontId="0" fillId="36" borderId="27" xfId="0" applyNumberFormat="1" applyFont="1" applyFill="1" applyBorder="1" applyAlignment="1">
      <alignment horizontal="center" vertical="center" wrapText="1"/>
    </xf>
    <xf numFmtId="2" fontId="0" fillId="36" borderId="48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2" fontId="48" fillId="36" borderId="48" xfId="0" applyNumberFormat="1" applyFont="1" applyFill="1" applyBorder="1" applyAlignment="1">
      <alignment horizontal="right" vertical="center" wrapText="1"/>
    </xf>
    <xf numFmtId="2" fontId="49" fillId="36" borderId="43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36" borderId="15" xfId="0" applyFont="1" applyFill="1" applyBorder="1" applyAlignment="1">
      <alignment vertical="center" wrapText="1"/>
    </xf>
    <xf numFmtId="1" fontId="0" fillId="36" borderId="15" xfId="0" applyNumberFormat="1" applyFont="1" applyFill="1" applyBorder="1" applyAlignment="1">
      <alignment horizontal="center" vertical="center" wrapText="1"/>
    </xf>
    <xf numFmtId="2" fontId="0" fillId="36" borderId="4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2" fontId="48" fillId="36" borderId="46" xfId="0" applyNumberFormat="1" applyFont="1" applyFill="1" applyBorder="1" applyAlignment="1">
      <alignment horizontal="right" vertical="center" wrapText="1"/>
    </xf>
    <xf numFmtId="2" fontId="49" fillId="36" borderId="4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7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6" borderId="29" xfId="0" applyFont="1" applyFill="1" applyBorder="1" applyAlignment="1">
      <alignment vertical="center" wrapText="1"/>
    </xf>
    <xf numFmtId="1" fontId="0" fillId="36" borderId="29" xfId="0" applyNumberFormat="1" applyFont="1" applyFill="1" applyBorder="1" applyAlignment="1">
      <alignment horizontal="center" vertical="center" wrapText="1"/>
    </xf>
    <xf numFmtId="2" fontId="0" fillId="36" borderId="47" xfId="0" applyNumberFormat="1" applyFont="1" applyFill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center" vertical="center" wrapText="1"/>
    </xf>
    <xf numFmtId="2" fontId="48" fillId="36" borderId="49" xfId="0" applyNumberFormat="1" applyFont="1" applyFill="1" applyBorder="1" applyAlignment="1">
      <alignment horizontal="right" vertical="center" wrapText="1"/>
    </xf>
    <xf numFmtId="2" fontId="49" fillId="36" borderId="50" xfId="0" applyNumberFormat="1" applyFont="1" applyFill="1" applyBorder="1" applyAlignment="1">
      <alignment horizontal="left" vertical="center" wrapText="1"/>
    </xf>
    <xf numFmtId="0" fontId="0" fillId="36" borderId="26" xfId="0" applyFont="1" applyFill="1" applyBorder="1" applyAlignment="1">
      <alignment/>
    </xf>
    <xf numFmtId="0" fontId="46" fillId="36" borderId="21" xfId="0" applyFont="1" applyFill="1" applyBorder="1" applyAlignment="1">
      <alignment horizontal="center" wrapText="1"/>
    </xf>
    <xf numFmtId="1" fontId="48" fillId="36" borderId="21" xfId="0" applyNumberFormat="1" applyFont="1" applyFill="1" applyBorder="1" applyAlignment="1">
      <alignment horizontal="center" vertical="center"/>
    </xf>
    <xf numFmtId="2" fontId="0" fillId="36" borderId="21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6" fillId="0" borderId="21" xfId="0" applyFont="1" applyBorder="1" applyAlignment="1">
      <alignment horizontal="center" wrapText="1"/>
    </xf>
    <xf numFmtId="1" fontId="49" fillId="0" borderId="21" xfId="0" applyNumberFormat="1" applyFont="1" applyBorder="1" applyAlignment="1">
      <alignment horizontal="center"/>
    </xf>
    <xf numFmtId="0" fontId="0" fillId="36" borderId="15" xfId="0" applyFont="1" applyFill="1" applyBorder="1" applyAlignment="1">
      <alignment horizontal="center" vertical="center"/>
    </xf>
    <xf numFmtId="2" fontId="0" fillId="36" borderId="15" xfId="0" applyNumberFormat="1" applyFont="1" applyFill="1" applyBorder="1" applyAlignment="1">
      <alignment horizontal="center" vertical="center" wrapText="1"/>
    </xf>
    <xf numFmtId="1" fontId="0" fillId="36" borderId="15" xfId="0" applyNumberFormat="1" applyFont="1" applyFill="1" applyBorder="1" applyAlignment="1">
      <alignment horizontal="center" vertical="center"/>
    </xf>
    <xf numFmtId="2" fontId="0" fillId="36" borderId="15" xfId="0" applyNumberFormat="1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vertical="center" wrapText="1"/>
    </xf>
    <xf numFmtId="0" fontId="46" fillId="36" borderId="52" xfId="0" applyFont="1" applyFill="1" applyBorder="1" applyAlignment="1">
      <alignment horizontal="center" vertical="center" wrapText="1"/>
    </xf>
    <xf numFmtId="1" fontId="48" fillId="36" borderId="52" xfId="0" applyNumberFormat="1" applyFont="1" applyFill="1" applyBorder="1" applyAlignment="1">
      <alignment horizontal="center" vertical="center"/>
    </xf>
    <xf numFmtId="2" fontId="0" fillId="36" borderId="52" xfId="0" applyNumberFormat="1" applyFont="1" applyFill="1" applyBorder="1" applyAlignment="1">
      <alignment horizontal="center" vertical="center"/>
    </xf>
    <xf numFmtId="1" fontId="0" fillId="36" borderId="53" xfId="0" applyNumberFormat="1" applyFont="1" applyFill="1" applyBorder="1" applyAlignment="1">
      <alignment horizontal="center" vertical="center" wrapText="1"/>
    </xf>
    <xf numFmtId="1" fontId="0" fillId="36" borderId="54" xfId="0" applyNumberFormat="1" applyFont="1" applyFill="1" applyBorder="1" applyAlignment="1">
      <alignment horizontal="center" vertical="center" wrapText="1"/>
    </xf>
    <xf numFmtId="2" fontId="48" fillId="36" borderId="55" xfId="0" applyNumberFormat="1" applyFont="1" applyFill="1" applyBorder="1" applyAlignment="1">
      <alignment horizontal="right" vertical="center" wrapText="1"/>
    </xf>
    <xf numFmtId="2" fontId="49" fillId="36" borderId="56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horizontal="center"/>
    </xf>
    <xf numFmtId="0" fontId="4" fillId="35" borderId="0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1" fontId="0" fillId="36" borderId="48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1" fontId="0" fillId="36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36" borderId="46" xfId="0" applyNumberFormat="1" applyFont="1" applyFill="1" applyBorder="1" applyAlignment="1">
      <alignment horizontal="center" vertical="center" wrapText="1"/>
    </xf>
    <xf numFmtId="1" fontId="0" fillId="36" borderId="16" xfId="0" applyNumberFormat="1" applyFont="1" applyFill="1" applyBorder="1" applyAlignment="1">
      <alignment horizontal="center" vertical="center" wrapText="1"/>
    </xf>
    <xf numFmtId="1" fontId="0" fillId="36" borderId="18" xfId="0" applyNumberFormat="1" applyFont="1" applyFill="1" applyBorder="1" applyAlignment="1">
      <alignment horizontal="center" vertical="center" wrapText="1"/>
    </xf>
    <xf numFmtId="1" fontId="0" fillId="36" borderId="47" xfId="0" applyNumberFormat="1" applyFont="1" applyFill="1" applyBorder="1" applyAlignment="1">
      <alignment horizontal="center" vertical="center" wrapText="1"/>
    </xf>
    <xf numFmtId="1" fontId="0" fillId="36" borderId="36" xfId="0" applyNumberFormat="1" applyFont="1" applyFill="1" applyBorder="1" applyAlignment="1">
      <alignment horizontal="center" vertical="center" wrapText="1"/>
    </xf>
    <xf numFmtId="1" fontId="0" fillId="36" borderId="3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36" borderId="27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1" fontId="0" fillId="36" borderId="29" xfId="0" applyNumberFormat="1" applyFont="1" applyFill="1" applyBorder="1" applyAlignment="1">
      <alignment horizontal="center" vertical="center"/>
    </xf>
    <xf numFmtId="2" fontId="48" fillId="36" borderId="47" xfId="0" applyNumberFormat="1" applyFont="1" applyFill="1" applyBorder="1" applyAlignment="1">
      <alignment horizontal="right" vertical="center" wrapText="1"/>
    </xf>
    <xf numFmtId="2" fontId="49" fillId="36" borderId="45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36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6" fillId="0" borderId="57" xfId="0" applyFont="1" applyFill="1" applyBorder="1" applyAlignment="1">
      <alignment vertical="center" wrapText="1"/>
    </xf>
    <xf numFmtId="0" fontId="0" fillId="0" borderId="57" xfId="0" applyFont="1" applyBorder="1" applyAlignment="1">
      <alignment/>
    </xf>
    <xf numFmtId="0" fontId="46" fillId="0" borderId="57" xfId="0" applyFont="1" applyBorder="1" applyAlignment="1">
      <alignment horizontal="center"/>
    </xf>
    <xf numFmtId="0" fontId="46" fillId="0" borderId="57" xfId="0" applyFont="1" applyBorder="1" applyAlignment="1">
      <alignment wrapText="1"/>
    </xf>
    <xf numFmtId="0" fontId="0" fillId="0" borderId="57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1" fontId="57" fillId="36" borderId="21" xfId="0" applyNumberFormat="1" applyFont="1" applyFill="1" applyBorder="1" applyAlignment="1">
      <alignment horizontal="center" vertical="center" wrapText="1"/>
    </xf>
    <xf numFmtId="1" fontId="16" fillId="0" borderId="21" xfId="0" applyNumberFormat="1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2" fontId="57" fillId="36" borderId="48" xfId="0" applyNumberFormat="1" applyFont="1" applyFill="1" applyBorder="1" applyAlignment="1">
      <alignment horizontal="right" vertical="center" wrapText="1"/>
    </xf>
    <xf numFmtId="2" fontId="58" fillId="36" borderId="43" xfId="0" applyNumberFormat="1" applyFont="1" applyFill="1" applyBorder="1" applyAlignment="1">
      <alignment horizontal="left" vertical="center" wrapText="1"/>
    </xf>
    <xf numFmtId="2" fontId="57" fillId="36" borderId="46" xfId="0" applyNumberFormat="1" applyFont="1" applyFill="1" applyBorder="1" applyAlignment="1">
      <alignment horizontal="right" vertical="center" wrapText="1"/>
    </xf>
    <xf numFmtId="2" fontId="58" fillId="36" borderId="44" xfId="0" applyNumberFormat="1" applyFont="1" applyFill="1" applyBorder="1" applyAlignment="1">
      <alignment horizontal="left" vertical="center" wrapText="1"/>
    </xf>
    <xf numFmtId="2" fontId="57" fillId="36" borderId="49" xfId="0" applyNumberFormat="1" applyFont="1" applyFill="1" applyBorder="1" applyAlignment="1">
      <alignment horizontal="right" vertical="center" wrapText="1"/>
    </xf>
    <xf numFmtId="2" fontId="58" fillId="36" borderId="50" xfId="0" applyNumberFormat="1" applyFont="1" applyFill="1" applyBorder="1" applyAlignment="1">
      <alignment horizontal="left" vertical="center" wrapText="1"/>
    </xf>
    <xf numFmtId="2" fontId="57" fillId="36" borderId="26" xfId="0" applyNumberFormat="1" applyFont="1" applyFill="1" applyBorder="1" applyAlignment="1">
      <alignment horizontal="right" vertical="center" wrapText="1"/>
    </xf>
    <xf numFmtId="2" fontId="58" fillId="36" borderId="19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46" fillId="36" borderId="26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37" borderId="30" xfId="0" applyFont="1" applyFill="1" applyBorder="1" applyAlignment="1">
      <alignment vertical="center" wrapText="1"/>
    </xf>
    <xf numFmtId="0" fontId="0" fillId="37" borderId="17" xfId="0" applyFont="1" applyFill="1" applyBorder="1" applyAlignment="1">
      <alignment vertical="center" wrapText="1"/>
    </xf>
    <xf numFmtId="0" fontId="0" fillId="37" borderId="17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5" fillId="37" borderId="58" xfId="0" applyFont="1" applyFill="1" applyBorder="1" applyAlignment="1">
      <alignment vertical="center" wrapText="1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5" fillId="37" borderId="4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0" fillId="34" borderId="26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6" fillId="36" borderId="26" xfId="0" applyFont="1" applyFill="1" applyBorder="1" applyAlignment="1">
      <alignment vertical="center" wrapText="1"/>
    </xf>
    <xf numFmtId="0" fontId="46" fillId="36" borderId="1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35" borderId="58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view="pageBreakPreview" zoomScaleSheetLayoutView="100" zoomScalePageLayoutView="0" workbookViewId="0" topLeftCell="A10">
      <selection activeCell="G30" sqref="G30"/>
    </sheetView>
  </sheetViews>
  <sheetFormatPr defaultColWidth="9.140625" defaultRowHeight="15"/>
  <cols>
    <col min="1" max="1" width="39.28125" style="321" customWidth="1"/>
    <col min="2" max="2" width="13.57421875" style="34" customWidth="1"/>
    <col min="3" max="3" width="3.421875" style="34" customWidth="1"/>
    <col min="4" max="4" width="3.7109375" style="34" bestFit="1" customWidth="1"/>
    <col min="5" max="5" width="4.8515625" style="34" customWidth="1"/>
    <col min="6" max="6" width="6.57421875" style="35" customWidth="1"/>
    <col min="7" max="7" width="4.7109375" style="36" customWidth="1"/>
    <col min="8" max="8" width="4.7109375" style="37" customWidth="1"/>
    <col min="9" max="9" width="4.00390625" style="38" customWidth="1"/>
    <col min="10" max="10" width="4.8515625" style="39" bestFit="1" customWidth="1"/>
    <col min="11" max="11" width="4.7109375" style="34" customWidth="1"/>
    <col min="12" max="12" width="7.28125" style="35" customWidth="1"/>
    <col min="13" max="13" width="4.140625" style="36" customWidth="1"/>
    <col min="14" max="14" width="4.00390625" style="37" customWidth="1"/>
    <col min="15" max="15" width="4.140625" style="38" customWidth="1"/>
    <col min="16" max="16" width="4.140625" style="39" customWidth="1"/>
    <col min="17" max="17" width="4.421875" style="34" customWidth="1"/>
    <col min="18" max="18" width="3.8515625" style="34" hidden="1" customWidth="1"/>
    <col min="19" max="19" width="9.140625" style="41" customWidth="1"/>
    <col min="20" max="16384" width="9.140625" style="42" customWidth="1"/>
  </cols>
  <sheetData>
    <row r="1" spans="1:16" ht="15">
      <c r="A1" s="2" t="s">
        <v>0</v>
      </c>
      <c r="J1" s="126"/>
      <c r="K1" s="127"/>
      <c r="L1" s="361" t="s">
        <v>49</v>
      </c>
      <c r="M1" s="362"/>
      <c r="N1" s="362"/>
      <c r="O1" s="362"/>
      <c r="P1" s="362"/>
    </row>
    <row r="2" spans="1:16" ht="15">
      <c r="A2" s="2" t="s">
        <v>68</v>
      </c>
      <c r="J2" s="126"/>
      <c r="K2" s="127"/>
      <c r="L2" s="361" t="s">
        <v>65</v>
      </c>
      <c r="M2" s="362"/>
      <c r="N2" s="362"/>
      <c r="O2" s="362"/>
      <c r="P2" s="362"/>
    </row>
    <row r="3" ht="30">
      <c r="A3" s="2" t="s">
        <v>69</v>
      </c>
    </row>
    <row r="4" ht="30">
      <c r="A4" s="2" t="s">
        <v>114</v>
      </c>
    </row>
    <row r="5" ht="30.75" thickBot="1">
      <c r="A5" s="321" t="s">
        <v>71</v>
      </c>
    </row>
    <row r="6" spans="1:12" ht="15.75" thickBot="1">
      <c r="A6" s="321" t="s">
        <v>70</v>
      </c>
      <c r="F6" s="43" t="s">
        <v>38</v>
      </c>
      <c r="G6" s="44"/>
      <c r="H6" s="45"/>
      <c r="I6" s="46"/>
      <c r="J6" s="47"/>
      <c r="K6" s="48"/>
      <c r="L6" s="43" t="s">
        <v>39</v>
      </c>
    </row>
    <row r="7" spans="1:12" ht="15.75" thickBot="1">
      <c r="A7" s="321" t="s">
        <v>72</v>
      </c>
      <c r="F7" s="49"/>
      <c r="G7" s="363" t="s">
        <v>40</v>
      </c>
      <c r="H7" s="364"/>
      <c r="I7" s="364"/>
      <c r="J7" s="364"/>
      <c r="K7" s="365"/>
      <c r="L7" s="50"/>
    </row>
    <row r="9" spans="5:13" ht="15.75" thickBot="1">
      <c r="E9" s="366" t="s">
        <v>66</v>
      </c>
      <c r="F9" s="366"/>
      <c r="G9" s="366"/>
      <c r="H9" s="366"/>
      <c r="I9" s="366"/>
      <c r="J9" s="366"/>
      <c r="K9" s="366"/>
      <c r="L9" s="366"/>
      <c r="M9" s="366"/>
    </row>
    <row r="10" spans="1:18" s="61" customFormat="1" ht="45.75" thickBot="1">
      <c r="A10" s="51" t="s">
        <v>1</v>
      </c>
      <c r="B10" s="52" t="s">
        <v>2</v>
      </c>
      <c r="C10" s="53" t="s">
        <v>64</v>
      </c>
      <c r="D10" s="53" t="s">
        <v>44</v>
      </c>
      <c r="E10" s="54" t="s">
        <v>43</v>
      </c>
      <c r="F10" s="55" t="s">
        <v>3</v>
      </c>
      <c r="G10" s="56" t="s">
        <v>4</v>
      </c>
      <c r="H10" s="57" t="s">
        <v>5</v>
      </c>
      <c r="I10" s="58" t="s">
        <v>6</v>
      </c>
      <c r="J10" s="59" t="s">
        <v>7</v>
      </c>
      <c r="K10" s="54" t="s">
        <v>8</v>
      </c>
      <c r="L10" s="55" t="s">
        <v>9</v>
      </c>
      <c r="M10" s="56" t="s">
        <v>10</v>
      </c>
      <c r="N10" s="128" t="s">
        <v>11</v>
      </c>
      <c r="O10" s="129" t="s">
        <v>12</v>
      </c>
      <c r="P10" s="59" t="s">
        <v>13</v>
      </c>
      <c r="Q10" s="54" t="s">
        <v>14</v>
      </c>
      <c r="R10" s="60" t="s">
        <v>27</v>
      </c>
    </row>
    <row r="11" spans="1:18" ht="15.75" thickBot="1">
      <c r="A11" s="62" t="s">
        <v>51</v>
      </c>
      <c r="B11" s="130"/>
      <c r="C11" s="64"/>
      <c r="D11" s="64"/>
      <c r="E11" s="64"/>
      <c r="F11" s="65"/>
      <c r="G11" s="66"/>
      <c r="H11" s="67"/>
      <c r="I11" s="68"/>
      <c r="J11" s="69"/>
      <c r="K11" s="64"/>
      <c r="L11" s="65"/>
      <c r="M11" s="66"/>
      <c r="N11" s="131"/>
      <c r="O11" s="132"/>
      <c r="P11" s="69"/>
      <c r="Q11" s="70"/>
      <c r="R11" s="71">
        <v>4</v>
      </c>
    </row>
    <row r="12" spans="1:18" ht="15.75" thickBot="1">
      <c r="A12" s="346" t="s">
        <v>73</v>
      </c>
      <c r="B12" s="338" t="s">
        <v>74</v>
      </c>
      <c r="C12" s="347" t="s">
        <v>75</v>
      </c>
      <c r="D12" s="347" t="s">
        <v>76</v>
      </c>
      <c r="E12" s="348">
        <v>0</v>
      </c>
      <c r="F12" s="349">
        <v>1</v>
      </c>
      <c r="G12" s="350"/>
      <c r="H12" s="351">
        <v>1</v>
      </c>
      <c r="I12" s="352"/>
      <c r="J12" s="353">
        <v>4</v>
      </c>
      <c r="K12" s="348" t="s">
        <v>77</v>
      </c>
      <c r="L12" s="303"/>
      <c r="M12" s="304"/>
      <c r="N12" s="305"/>
      <c r="O12" s="306"/>
      <c r="P12" s="307"/>
      <c r="Q12" s="302"/>
      <c r="R12" s="72">
        <v>4</v>
      </c>
    </row>
    <row r="13" spans="1:18" ht="30">
      <c r="A13" s="354" t="s">
        <v>78</v>
      </c>
      <c r="B13" s="338" t="s">
        <v>79</v>
      </c>
      <c r="C13" s="339" t="s">
        <v>75</v>
      </c>
      <c r="D13" s="339" t="s">
        <v>76</v>
      </c>
      <c r="E13" s="340">
        <v>1</v>
      </c>
      <c r="F13" s="341">
        <v>1</v>
      </c>
      <c r="G13" s="342"/>
      <c r="H13" s="343">
        <v>1</v>
      </c>
      <c r="I13" s="344"/>
      <c r="J13" s="353">
        <v>4</v>
      </c>
      <c r="K13" s="348" t="s">
        <v>77</v>
      </c>
      <c r="L13" s="310"/>
      <c r="M13" s="311"/>
      <c r="N13" s="312"/>
      <c r="O13" s="313"/>
      <c r="P13" s="314"/>
      <c r="Q13" s="315"/>
      <c r="R13" s="72">
        <v>2</v>
      </c>
    </row>
    <row r="14" spans="1:18" ht="30">
      <c r="A14" s="335" t="s">
        <v>80</v>
      </c>
      <c r="B14" s="334" t="s">
        <v>81</v>
      </c>
      <c r="C14" s="309" t="s">
        <v>75</v>
      </c>
      <c r="D14" s="309" t="s">
        <v>82</v>
      </c>
      <c r="E14" s="315">
        <v>1</v>
      </c>
      <c r="F14" s="310">
        <v>2</v>
      </c>
      <c r="G14" s="311"/>
      <c r="H14" s="312"/>
      <c r="I14" s="313">
        <v>1</v>
      </c>
      <c r="J14" s="314">
        <v>5</v>
      </c>
      <c r="K14" s="315" t="s">
        <v>77</v>
      </c>
      <c r="L14" s="310"/>
      <c r="M14" s="311"/>
      <c r="N14" s="312"/>
      <c r="O14" s="313"/>
      <c r="P14" s="314"/>
      <c r="Q14" s="315"/>
      <c r="R14" s="72">
        <v>2</v>
      </c>
    </row>
    <row r="15" spans="1:18" ht="30">
      <c r="A15" s="337" t="s">
        <v>83</v>
      </c>
      <c r="B15" s="338" t="s">
        <v>84</v>
      </c>
      <c r="C15" s="339" t="s">
        <v>85</v>
      </c>
      <c r="D15" s="339" t="s">
        <v>76</v>
      </c>
      <c r="E15" s="340">
        <v>1</v>
      </c>
      <c r="F15" s="341">
        <v>2</v>
      </c>
      <c r="G15" s="342">
        <v>1</v>
      </c>
      <c r="H15" s="343">
        <v>1</v>
      </c>
      <c r="I15" s="344"/>
      <c r="J15" s="345">
        <v>6</v>
      </c>
      <c r="K15" s="340" t="s">
        <v>77</v>
      </c>
      <c r="L15" s="310"/>
      <c r="M15" s="311"/>
      <c r="N15" s="312"/>
      <c r="O15" s="313"/>
      <c r="P15" s="314"/>
      <c r="Q15" s="315"/>
      <c r="R15" s="72">
        <v>2</v>
      </c>
    </row>
    <row r="16" spans="1:18" ht="30">
      <c r="A16" s="337" t="s">
        <v>86</v>
      </c>
      <c r="B16" s="338" t="s">
        <v>87</v>
      </c>
      <c r="C16" s="339" t="s">
        <v>85</v>
      </c>
      <c r="D16" s="339" t="s">
        <v>76</v>
      </c>
      <c r="E16" s="340">
        <v>0</v>
      </c>
      <c r="F16" s="341">
        <v>2</v>
      </c>
      <c r="G16" s="342">
        <v>1</v>
      </c>
      <c r="H16" s="343">
        <v>1</v>
      </c>
      <c r="I16" s="344"/>
      <c r="J16" s="345">
        <v>6</v>
      </c>
      <c r="K16" s="340" t="s">
        <v>77</v>
      </c>
      <c r="L16" s="310"/>
      <c r="M16" s="311"/>
      <c r="N16" s="312"/>
      <c r="O16" s="313"/>
      <c r="P16" s="314"/>
      <c r="Q16" s="315"/>
      <c r="R16" s="72">
        <v>3</v>
      </c>
    </row>
    <row r="17" spans="1:18" ht="30">
      <c r="A17" s="337" t="s">
        <v>88</v>
      </c>
      <c r="B17" s="338" t="s">
        <v>89</v>
      </c>
      <c r="C17" s="339" t="s">
        <v>85</v>
      </c>
      <c r="D17" s="339" t="s">
        <v>76</v>
      </c>
      <c r="E17" s="340">
        <v>1</v>
      </c>
      <c r="F17" s="341">
        <v>1</v>
      </c>
      <c r="G17" s="342">
        <v>1</v>
      </c>
      <c r="H17" s="343"/>
      <c r="I17" s="344"/>
      <c r="J17" s="345">
        <v>4</v>
      </c>
      <c r="K17" s="340" t="s">
        <v>77</v>
      </c>
      <c r="L17" s="328"/>
      <c r="M17" s="329"/>
      <c r="N17" s="330"/>
      <c r="O17" s="331"/>
      <c r="P17" s="332"/>
      <c r="Q17" s="327"/>
      <c r="R17" s="72">
        <v>3</v>
      </c>
    </row>
    <row r="18" spans="1:18" ht="30">
      <c r="A18" s="337" t="s">
        <v>90</v>
      </c>
      <c r="B18" s="338" t="s">
        <v>91</v>
      </c>
      <c r="C18" s="339" t="s">
        <v>85</v>
      </c>
      <c r="D18" s="339" t="s">
        <v>76</v>
      </c>
      <c r="E18" s="340">
        <v>0</v>
      </c>
      <c r="F18" s="341">
        <v>1</v>
      </c>
      <c r="G18" s="342">
        <v>1</v>
      </c>
      <c r="H18" s="343"/>
      <c r="I18" s="344"/>
      <c r="J18" s="345">
        <v>4</v>
      </c>
      <c r="K18" s="340" t="s">
        <v>77</v>
      </c>
      <c r="L18" s="328"/>
      <c r="M18" s="329"/>
      <c r="N18" s="330"/>
      <c r="O18" s="331"/>
      <c r="P18" s="332"/>
      <c r="Q18" s="327"/>
      <c r="R18" s="72">
        <v>1</v>
      </c>
    </row>
    <row r="19" spans="1:18" ht="15">
      <c r="A19" s="336" t="s">
        <v>92</v>
      </c>
      <c r="B19" s="334" t="s">
        <v>93</v>
      </c>
      <c r="C19" s="325" t="s">
        <v>94</v>
      </c>
      <c r="D19" s="309" t="s">
        <v>82</v>
      </c>
      <c r="E19" s="315">
        <v>1</v>
      </c>
      <c r="F19" s="310">
        <v>1</v>
      </c>
      <c r="G19" s="311"/>
      <c r="H19" s="312">
        <v>2</v>
      </c>
      <c r="I19" s="313"/>
      <c r="J19" s="314">
        <v>5</v>
      </c>
      <c r="K19" s="315" t="s">
        <v>95</v>
      </c>
      <c r="L19" s="328"/>
      <c r="M19" s="329"/>
      <c r="N19" s="330"/>
      <c r="O19" s="331"/>
      <c r="P19" s="332"/>
      <c r="Q19" s="327"/>
      <c r="R19" s="72">
        <v>2</v>
      </c>
    </row>
    <row r="20" spans="1:18" ht="15">
      <c r="A20" s="336" t="s">
        <v>96</v>
      </c>
      <c r="B20" s="334" t="s">
        <v>97</v>
      </c>
      <c r="C20" s="309" t="s">
        <v>85</v>
      </c>
      <c r="D20" s="309" t="s">
        <v>82</v>
      </c>
      <c r="E20" s="315">
        <v>2</v>
      </c>
      <c r="F20" s="310"/>
      <c r="G20" s="311"/>
      <c r="H20" s="312"/>
      <c r="I20" s="313">
        <v>8</v>
      </c>
      <c r="J20" s="314">
        <v>6</v>
      </c>
      <c r="K20" s="315" t="s">
        <v>95</v>
      </c>
      <c r="L20" s="328"/>
      <c r="M20" s="329"/>
      <c r="N20" s="330"/>
      <c r="O20" s="331"/>
      <c r="P20" s="332"/>
      <c r="Q20" s="327"/>
      <c r="R20" s="72">
        <v>3</v>
      </c>
    </row>
    <row r="21" spans="1:18" ht="45">
      <c r="A21" s="334" t="s">
        <v>98</v>
      </c>
      <c r="B21" s="334" t="s">
        <v>99</v>
      </c>
      <c r="C21" s="309" t="s">
        <v>94</v>
      </c>
      <c r="D21" s="309" t="s">
        <v>82</v>
      </c>
      <c r="E21" s="315">
        <v>1</v>
      </c>
      <c r="F21" s="310"/>
      <c r="G21" s="311"/>
      <c r="H21" s="312"/>
      <c r="I21" s="313"/>
      <c r="J21" s="314"/>
      <c r="K21" s="315"/>
      <c r="L21" s="310">
        <v>2</v>
      </c>
      <c r="M21" s="311"/>
      <c r="N21" s="312">
        <v>1</v>
      </c>
      <c r="O21" s="313"/>
      <c r="P21" s="314">
        <v>5</v>
      </c>
      <c r="Q21" s="315" t="s">
        <v>77</v>
      </c>
      <c r="R21" s="72">
        <v>3</v>
      </c>
    </row>
    <row r="22" spans="1:18" ht="30">
      <c r="A22" s="334" t="s">
        <v>100</v>
      </c>
      <c r="B22" s="334" t="s">
        <v>101</v>
      </c>
      <c r="C22" s="309" t="s">
        <v>75</v>
      </c>
      <c r="D22" s="309" t="s">
        <v>82</v>
      </c>
      <c r="E22" s="315">
        <v>1</v>
      </c>
      <c r="F22" s="310"/>
      <c r="G22" s="311"/>
      <c r="H22" s="312"/>
      <c r="I22" s="313"/>
      <c r="J22" s="314"/>
      <c r="K22" s="315"/>
      <c r="L22" s="310">
        <v>2</v>
      </c>
      <c r="M22" s="311"/>
      <c r="N22" s="312">
        <v>1</v>
      </c>
      <c r="O22" s="313"/>
      <c r="P22" s="314">
        <v>5</v>
      </c>
      <c r="Q22" s="315" t="s">
        <v>77</v>
      </c>
      <c r="R22" s="72">
        <v>3</v>
      </c>
    </row>
    <row r="23" spans="1:18" ht="15">
      <c r="A23" s="338" t="s">
        <v>102</v>
      </c>
      <c r="B23" s="338" t="s">
        <v>103</v>
      </c>
      <c r="C23" s="339" t="s">
        <v>94</v>
      </c>
      <c r="D23" s="339" t="s">
        <v>76</v>
      </c>
      <c r="E23" s="340">
        <v>1</v>
      </c>
      <c r="F23" s="341"/>
      <c r="G23" s="342"/>
      <c r="H23" s="343"/>
      <c r="I23" s="344"/>
      <c r="J23" s="345"/>
      <c r="K23" s="340"/>
      <c r="L23" s="341">
        <v>1</v>
      </c>
      <c r="M23" s="342">
        <v>2</v>
      </c>
      <c r="N23" s="343"/>
      <c r="O23" s="344"/>
      <c r="P23" s="345">
        <v>5</v>
      </c>
      <c r="Q23" s="340" t="s">
        <v>95</v>
      </c>
      <c r="R23" s="72">
        <v>4</v>
      </c>
    </row>
    <row r="24" spans="1:18" ht="30">
      <c r="A24" s="338" t="s">
        <v>104</v>
      </c>
      <c r="B24" s="338" t="s">
        <v>105</v>
      </c>
      <c r="C24" s="339" t="s">
        <v>94</v>
      </c>
      <c r="D24" s="339" t="s">
        <v>76</v>
      </c>
      <c r="E24" s="340">
        <v>0</v>
      </c>
      <c r="F24" s="341"/>
      <c r="G24" s="342"/>
      <c r="H24" s="343"/>
      <c r="I24" s="344"/>
      <c r="J24" s="345"/>
      <c r="K24" s="340"/>
      <c r="L24" s="341">
        <v>1</v>
      </c>
      <c r="M24" s="342">
        <v>2</v>
      </c>
      <c r="N24" s="343"/>
      <c r="O24" s="344"/>
      <c r="P24" s="345">
        <v>5</v>
      </c>
      <c r="Q24" s="340" t="s">
        <v>95</v>
      </c>
      <c r="R24" s="72">
        <v>2</v>
      </c>
    </row>
    <row r="25" spans="1:18" ht="27" customHeight="1">
      <c r="A25" s="338" t="s">
        <v>106</v>
      </c>
      <c r="B25" s="338" t="s">
        <v>107</v>
      </c>
      <c r="C25" s="339" t="s">
        <v>94</v>
      </c>
      <c r="D25" s="339" t="s">
        <v>76</v>
      </c>
      <c r="E25" s="340">
        <v>1</v>
      </c>
      <c r="F25" s="341"/>
      <c r="G25" s="342"/>
      <c r="H25" s="343"/>
      <c r="I25" s="344"/>
      <c r="J25" s="345"/>
      <c r="K25" s="340"/>
      <c r="L25" s="341">
        <v>2</v>
      </c>
      <c r="M25" s="342"/>
      <c r="N25" s="343"/>
      <c r="O25" s="344">
        <v>1</v>
      </c>
      <c r="P25" s="345">
        <v>5</v>
      </c>
      <c r="Q25" s="340" t="s">
        <v>77</v>
      </c>
      <c r="R25" s="72">
        <v>2</v>
      </c>
    </row>
    <row r="26" spans="1:18" ht="15" customHeight="1">
      <c r="A26" s="338" t="s">
        <v>108</v>
      </c>
      <c r="B26" s="338" t="s">
        <v>109</v>
      </c>
      <c r="C26" s="339" t="s">
        <v>94</v>
      </c>
      <c r="D26" s="339" t="s">
        <v>76</v>
      </c>
      <c r="E26" s="340">
        <v>0</v>
      </c>
      <c r="F26" s="341"/>
      <c r="G26" s="342"/>
      <c r="H26" s="343"/>
      <c r="I26" s="344"/>
      <c r="J26" s="345"/>
      <c r="K26" s="340"/>
      <c r="L26" s="341">
        <v>2</v>
      </c>
      <c r="M26" s="342"/>
      <c r="N26" s="343"/>
      <c r="O26" s="344">
        <v>1</v>
      </c>
      <c r="P26" s="345">
        <v>5</v>
      </c>
      <c r="Q26" s="340" t="s">
        <v>77</v>
      </c>
      <c r="R26" s="72">
        <v>3</v>
      </c>
    </row>
    <row r="27" spans="1:18" ht="15" customHeight="1">
      <c r="A27" s="334" t="s">
        <v>110</v>
      </c>
      <c r="B27" s="334" t="s">
        <v>111</v>
      </c>
      <c r="C27" s="326" t="s">
        <v>94</v>
      </c>
      <c r="D27" s="326" t="s">
        <v>82</v>
      </c>
      <c r="E27" s="327">
        <v>1</v>
      </c>
      <c r="F27" s="328"/>
      <c r="G27" s="329"/>
      <c r="H27" s="330"/>
      <c r="I27" s="331"/>
      <c r="J27" s="332"/>
      <c r="K27" s="327"/>
      <c r="L27" s="328">
        <v>1</v>
      </c>
      <c r="M27" s="329"/>
      <c r="N27" s="330">
        <v>1</v>
      </c>
      <c r="O27" s="331"/>
      <c r="P27" s="314">
        <v>4</v>
      </c>
      <c r="Q27" s="315" t="s">
        <v>77</v>
      </c>
      <c r="R27" s="72">
        <v>4</v>
      </c>
    </row>
    <row r="28" spans="1:18" ht="15" customHeight="1">
      <c r="A28" s="334" t="s">
        <v>96</v>
      </c>
      <c r="B28" s="334" t="s">
        <v>112</v>
      </c>
      <c r="C28" s="309" t="s">
        <v>85</v>
      </c>
      <c r="D28" s="309" t="s">
        <v>82</v>
      </c>
      <c r="E28" s="315">
        <v>2</v>
      </c>
      <c r="F28" s="310"/>
      <c r="G28" s="311"/>
      <c r="H28" s="312"/>
      <c r="I28" s="313"/>
      <c r="J28" s="314"/>
      <c r="K28" s="315"/>
      <c r="L28" s="310"/>
      <c r="M28" s="311"/>
      <c r="N28" s="312"/>
      <c r="O28" s="313">
        <v>8</v>
      </c>
      <c r="P28" s="314">
        <v>6</v>
      </c>
      <c r="Q28" s="315" t="s">
        <v>95</v>
      </c>
      <c r="R28" s="72"/>
    </row>
    <row r="29" spans="1:18" ht="15" customHeight="1">
      <c r="A29" s="14"/>
      <c r="B29" s="110"/>
      <c r="C29" s="16"/>
      <c r="D29" s="16"/>
      <c r="E29" s="17"/>
      <c r="F29" s="18"/>
      <c r="G29" s="19"/>
      <c r="H29" s="20"/>
      <c r="I29" s="21"/>
      <c r="J29" s="22"/>
      <c r="K29" s="17"/>
      <c r="L29" s="18"/>
      <c r="M29" s="19"/>
      <c r="N29" s="20"/>
      <c r="O29" s="21"/>
      <c r="P29" s="22"/>
      <c r="Q29" s="17"/>
      <c r="R29" s="72"/>
    </row>
    <row r="30" spans="1:18" ht="15" customHeight="1">
      <c r="A30" s="14"/>
      <c r="B30" s="110"/>
      <c r="C30" s="16"/>
      <c r="D30" s="16"/>
      <c r="E30" s="17"/>
      <c r="F30" s="18"/>
      <c r="G30" s="19"/>
      <c r="H30" s="20"/>
      <c r="I30" s="21"/>
      <c r="J30" s="22"/>
      <c r="K30" s="17"/>
      <c r="L30" s="18"/>
      <c r="M30" s="19"/>
      <c r="N30" s="20"/>
      <c r="O30" s="21"/>
      <c r="P30" s="22"/>
      <c r="Q30" s="17"/>
      <c r="R30" s="72"/>
    </row>
    <row r="31" spans="1:18" ht="15" customHeight="1">
      <c r="A31" s="14"/>
      <c r="B31" s="110"/>
      <c r="C31" s="16"/>
      <c r="D31" s="16"/>
      <c r="E31" s="17"/>
      <c r="F31" s="18"/>
      <c r="G31" s="19"/>
      <c r="H31" s="20"/>
      <c r="I31" s="21"/>
      <c r="J31" s="22"/>
      <c r="K31" s="17"/>
      <c r="L31" s="18"/>
      <c r="M31" s="19"/>
      <c r="N31" s="20"/>
      <c r="O31" s="21"/>
      <c r="P31" s="22"/>
      <c r="Q31" s="17"/>
      <c r="R31" s="72"/>
    </row>
    <row r="32" spans="1:18" ht="15" customHeight="1">
      <c r="A32" s="14"/>
      <c r="B32" s="110"/>
      <c r="C32" s="16"/>
      <c r="D32" s="16"/>
      <c r="E32" s="17"/>
      <c r="F32" s="18"/>
      <c r="G32" s="19"/>
      <c r="H32" s="20"/>
      <c r="I32" s="21"/>
      <c r="J32" s="22"/>
      <c r="K32" s="17"/>
      <c r="L32" s="18"/>
      <c r="M32" s="19"/>
      <c r="N32" s="20"/>
      <c r="O32" s="21"/>
      <c r="P32" s="22"/>
      <c r="Q32" s="17"/>
      <c r="R32" s="72">
        <v>2</v>
      </c>
    </row>
    <row r="33" spans="1:18" ht="15" customHeight="1">
      <c r="A33" s="14"/>
      <c r="B33" s="110"/>
      <c r="C33" s="16"/>
      <c r="D33" s="16"/>
      <c r="E33" s="17"/>
      <c r="F33" s="18"/>
      <c r="G33" s="19"/>
      <c r="H33" s="20"/>
      <c r="I33" s="21"/>
      <c r="J33" s="22"/>
      <c r="K33" s="17"/>
      <c r="L33" s="18"/>
      <c r="M33" s="19"/>
      <c r="N33" s="20"/>
      <c r="O33" s="21"/>
      <c r="P33" s="22"/>
      <c r="Q33" s="17"/>
      <c r="R33" s="72"/>
    </row>
    <row r="34" spans="1:18" ht="15" customHeight="1">
      <c r="A34" s="14"/>
      <c r="B34" s="15"/>
      <c r="C34" s="16"/>
      <c r="D34" s="16"/>
      <c r="E34" s="17"/>
      <c r="F34" s="18"/>
      <c r="G34" s="133"/>
      <c r="H34" s="134"/>
      <c r="I34" s="135"/>
      <c r="J34" s="22"/>
      <c r="K34" s="17"/>
      <c r="L34" s="18"/>
      <c r="M34" s="133"/>
      <c r="N34" s="134"/>
      <c r="O34" s="135"/>
      <c r="P34" s="22"/>
      <c r="Q34" s="17"/>
      <c r="R34" s="72"/>
    </row>
    <row r="35" spans="1:18" ht="15" customHeight="1" thickBot="1">
      <c r="A35" s="14"/>
      <c r="B35" s="15"/>
      <c r="C35" s="16"/>
      <c r="D35" s="16"/>
      <c r="E35" s="17"/>
      <c r="F35" s="18"/>
      <c r="G35" s="133"/>
      <c r="H35" s="134"/>
      <c r="I35" s="135"/>
      <c r="J35" s="22"/>
      <c r="K35" s="17"/>
      <c r="L35" s="18"/>
      <c r="M35" s="133"/>
      <c r="N35" s="134"/>
      <c r="O35" s="135"/>
      <c r="P35" s="22"/>
      <c r="Q35" s="17"/>
      <c r="R35" s="72"/>
    </row>
    <row r="36" spans="1:18" ht="15" customHeight="1" thickBot="1">
      <c r="A36" s="73" t="s">
        <v>28</v>
      </c>
      <c r="B36" s="74"/>
      <c r="C36" s="74"/>
      <c r="D36" s="74"/>
      <c r="E36" s="75"/>
      <c r="F36" s="76">
        <f>_xlfn.SUMIFS(F12:F35,$E12:$E35,"=1")</f>
        <v>7</v>
      </c>
      <c r="G36" s="77">
        <f>_xlfn.SUMIFS(G12:G35,$E12:$E35,"=1")</f>
        <v>2</v>
      </c>
      <c r="H36" s="78">
        <f>_xlfn.SUMIFS(H12:H35,$E12:$E35,"=1")</f>
        <v>4</v>
      </c>
      <c r="I36" s="79">
        <f>_xlfn.SUMIFS(I12:I35,$E12:$E35,"=1")</f>
        <v>1</v>
      </c>
      <c r="J36" s="80">
        <f>_xlfn.SUMIFS(J12:J35,$E12:$E35,"=1")+_xlfn.SUMIFS(J12:J35,$D12:$D35,"=OB",$E12:$E35,"=2")</f>
        <v>30</v>
      </c>
      <c r="K36" s="75"/>
      <c r="L36" s="76">
        <f>_xlfn.SUMIFS(L12:L35,$E12:$E35,"=1")</f>
        <v>8</v>
      </c>
      <c r="M36" s="77">
        <f>_xlfn.SUMIFS(M12:M35,$E12:$E35,"=1")</f>
        <v>2</v>
      </c>
      <c r="N36" s="78">
        <f>_xlfn.SUMIFS(N12:N35,$E12:$E35,"=1")</f>
        <v>3</v>
      </c>
      <c r="O36" s="79">
        <f>_xlfn.SUMIFS(O12:O35,$E12:$E35,"=1")</f>
        <v>1</v>
      </c>
      <c r="P36" s="80">
        <f>_xlfn.SUMIFS(P12:P35,$E12:$E35,"=1")+_xlfn.SUMIFS(P12:P35,$D12:$D35,"=OB",$E12:$E35,"=2")</f>
        <v>30</v>
      </c>
      <c r="Q36" s="75"/>
      <c r="R36" s="72"/>
    </row>
    <row r="37" spans="1:18" ht="15" customHeight="1" thickBot="1">
      <c r="A37" s="8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72"/>
    </row>
    <row r="38" spans="1:18" ht="15" customHeight="1" thickBot="1">
      <c r="A38" s="322" t="s">
        <v>50</v>
      </c>
      <c r="B38" s="136"/>
      <c r="C38" s="82"/>
      <c r="D38" s="82"/>
      <c r="E38" s="82"/>
      <c r="F38" s="83"/>
      <c r="G38" s="137"/>
      <c r="H38" s="138"/>
      <c r="I38" s="139"/>
      <c r="J38" s="87"/>
      <c r="K38" s="82"/>
      <c r="L38" s="83"/>
      <c r="M38" s="137"/>
      <c r="N38" s="138"/>
      <c r="O38" s="139"/>
      <c r="P38" s="87"/>
      <c r="Q38" s="88"/>
      <c r="R38" s="72"/>
    </row>
    <row r="39" spans="1:18" ht="15" customHeight="1">
      <c r="A39" s="308"/>
      <c r="B39" s="324"/>
      <c r="C39" s="309"/>
      <c r="D39" s="309"/>
      <c r="E39" s="315"/>
      <c r="F39" s="310"/>
      <c r="G39" s="311"/>
      <c r="H39" s="312"/>
      <c r="I39" s="313"/>
      <c r="J39" s="314"/>
      <c r="K39" s="315"/>
      <c r="L39" s="310"/>
      <c r="M39" s="311"/>
      <c r="N39" s="312"/>
      <c r="O39" s="313"/>
      <c r="P39" s="314"/>
      <c r="Q39" s="315"/>
      <c r="R39" s="72"/>
    </row>
    <row r="40" spans="1:18" ht="15" customHeight="1">
      <c r="A40" s="308"/>
      <c r="B40" s="324"/>
      <c r="C40" s="309"/>
      <c r="D40" s="309"/>
      <c r="E40" s="315"/>
      <c r="F40" s="310"/>
      <c r="G40" s="311"/>
      <c r="H40" s="312"/>
      <c r="I40" s="313"/>
      <c r="J40" s="314"/>
      <c r="K40" s="315"/>
      <c r="L40" s="310"/>
      <c r="M40" s="311"/>
      <c r="N40" s="312"/>
      <c r="O40" s="313"/>
      <c r="P40" s="314"/>
      <c r="Q40" s="315"/>
      <c r="R40" s="72"/>
    </row>
    <row r="41" spans="1:18" ht="15" customHeight="1">
      <c r="A41" s="14"/>
      <c r="B41" s="110"/>
      <c r="C41" s="16"/>
      <c r="D41" s="16"/>
      <c r="E41" s="17"/>
      <c r="F41" s="18"/>
      <c r="G41" s="19"/>
      <c r="H41" s="20"/>
      <c r="I41" s="21"/>
      <c r="J41" s="22"/>
      <c r="K41" s="17"/>
      <c r="L41" s="18"/>
      <c r="M41" s="19"/>
      <c r="N41" s="20"/>
      <c r="O41" s="21"/>
      <c r="P41" s="22"/>
      <c r="Q41" s="17"/>
      <c r="R41" s="72"/>
    </row>
    <row r="42" spans="1:18" ht="15" customHeight="1">
      <c r="A42" s="14"/>
      <c r="B42" s="110"/>
      <c r="C42" s="16"/>
      <c r="D42" s="16"/>
      <c r="E42" s="17"/>
      <c r="F42" s="18"/>
      <c r="G42" s="19"/>
      <c r="H42" s="20"/>
      <c r="I42" s="21"/>
      <c r="J42" s="22"/>
      <c r="K42" s="17"/>
      <c r="L42" s="18"/>
      <c r="M42" s="19"/>
      <c r="N42" s="20"/>
      <c r="O42" s="21"/>
      <c r="P42" s="22"/>
      <c r="Q42" s="17"/>
      <c r="R42" s="72"/>
    </row>
    <row r="43" spans="1:18" ht="15" customHeight="1" thickBot="1">
      <c r="A43" s="14"/>
      <c r="B43" s="15"/>
      <c r="C43" s="16"/>
      <c r="D43" s="16"/>
      <c r="E43" s="121"/>
      <c r="F43" s="18"/>
      <c r="G43" s="133"/>
      <c r="H43" s="134"/>
      <c r="I43" s="135"/>
      <c r="J43" s="22"/>
      <c r="K43" s="17"/>
      <c r="L43" s="18"/>
      <c r="M43" s="133"/>
      <c r="N43" s="134"/>
      <c r="O43" s="135"/>
      <c r="P43" s="22"/>
      <c r="Q43" s="17"/>
      <c r="R43" s="89"/>
    </row>
    <row r="44" spans="1:17" ht="15" customHeight="1">
      <c r="A44" s="14"/>
      <c r="B44" s="15"/>
      <c r="C44" s="16"/>
      <c r="D44" s="16"/>
      <c r="E44" s="121"/>
      <c r="F44" s="18"/>
      <c r="G44" s="133"/>
      <c r="H44" s="134"/>
      <c r="I44" s="135"/>
      <c r="J44" s="22"/>
      <c r="K44" s="17"/>
      <c r="L44" s="18"/>
      <c r="M44" s="133"/>
      <c r="N44" s="134"/>
      <c r="O44" s="135"/>
      <c r="P44" s="22"/>
      <c r="Q44" s="17"/>
    </row>
    <row r="45" spans="1:18" ht="15" customHeight="1" thickBot="1">
      <c r="A45" s="14"/>
      <c r="B45" s="15"/>
      <c r="C45" s="16"/>
      <c r="D45" s="16"/>
      <c r="E45" s="121"/>
      <c r="F45" s="18"/>
      <c r="G45" s="133"/>
      <c r="H45" s="134"/>
      <c r="I45" s="135"/>
      <c r="J45" s="22"/>
      <c r="K45" s="17"/>
      <c r="L45" s="18"/>
      <c r="M45" s="133"/>
      <c r="N45" s="134"/>
      <c r="O45" s="135"/>
      <c r="P45" s="22"/>
      <c r="Q45" s="17"/>
      <c r="R45" s="89"/>
    </row>
    <row r="46" spans="1:17" ht="15" customHeight="1">
      <c r="A46" s="14"/>
      <c r="B46" s="15"/>
      <c r="C46" s="16"/>
      <c r="D46" s="16"/>
      <c r="E46" s="121"/>
      <c r="F46" s="18"/>
      <c r="G46" s="133"/>
      <c r="H46" s="134"/>
      <c r="I46" s="135"/>
      <c r="J46" s="22"/>
      <c r="K46" s="17"/>
      <c r="L46" s="18"/>
      <c r="M46" s="133"/>
      <c r="N46" s="134"/>
      <c r="O46" s="135"/>
      <c r="P46" s="22"/>
      <c r="Q46" s="17"/>
    </row>
    <row r="47" spans="1:18" ht="15" customHeight="1" thickBot="1">
      <c r="A47" s="14"/>
      <c r="B47" s="15"/>
      <c r="C47" s="16"/>
      <c r="D47" s="16"/>
      <c r="E47" s="121"/>
      <c r="F47" s="18"/>
      <c r="G47" s="133"/>
      <c r="H47" s="134"/>
      <c r="I47" s="135"/>
      <c r="J47" s="22"/>
      <c r="K47" s="17"/>
      <c r="L47" s="18"/>
      <c r="M47" s="133"/>
      <c r="N47" s="134"/>
      <c r="O47" s="135"/>
      <c r="P47" s="22"/>
      <c r="Q47" s="17"/>
      <c r="R47" s="89"/>
    </row>
    <row r="48" spans="1:17" ht="15" customHeight="1" thickBot="1">
      <c r="A48" s="14"/>
      <c r="B48" s="15"/>
      <c r="C48" s="16"/>
      <c r="D48" s="16"/>
      <c r="E48" s="121"/>
      <c r="F48" s="140"/>
      <c r="G48" s="141"/>
      <c r="H48" s="142"/>
      <c r="I48" s="143"/>
      <c r="J48" s="22"/>
      <c r="K48" s="17"/>
      <c r="L48" s="18"/>
      <c r="M48" s="133"/>
      <c r="N48" s="134"/>
      <c r="O48" s="135"/>
      <c r="P48" s="22"/>
      <c r="Q48" s="17"/>
    </row>
    <row r="49" spans="1:17" ht="15" customHeight="1" thickBot="1">
      <c r="A49" s="100" t="s">
        <v>28</v>
      </c>
      <c r="B49" s="144"/>
      <c r="C49" s="144"/>
      <c r="D49" s="144"/>
      <c r="E49" s="144"/>
      <c r="F49" s="145">
        <f>_xlfn.SUMIFS(F39:F48,$D39:$D48,"=F")</f>
        <v>0</v>
      </c>
      <c r="G49" s="146">
        <f>_xlfn.SUMIFS(G39:G48,$D39:$D48,"=F")</f>
        <v>0</v>
      </c>
      <c r="H49" s="147">
        <f>_xlfn.SUMIFS(H39:H48,$D39:$D48,"=F")</f>
        <v>0</v>
      </c>
      <c r="I49" s="148">
        <f>_xlfn.SUMIFS(I39:I48,$D39:$D48,"=F")</f>
        <v>0</v>
      </c>
      <c r="J49" s="275">
        <f>_xlfn.SUMIFS(J39:J48,$D39:$D48,"=F")</f>
        <v>0</v>
      </c>
      <c r="K49" s="149"/>
      <c r="L49" s="145">
        <f>_xlfn.SUMIFS(L39:L48,$D39:$D48,"=F")</f>
        <v>0</v>
      </c>
      <c r="M49" s="146">
        <f>_xlfn.SUMIFS(M39:M48,$D39:$D48,"=F")</f>
        <v>0</v>
      </c>
      <c r="N49" s="147">
        <f>_xlfn.SUMIFS(N39:N48,$D39:$D48,"=F")</f>
        <v>0</v>
      </c>
      <c r="O49" s="148">
        <f>_xlfn.SUMIFS(O39:O48,$D39:$D48,"=F")</f>
        <v>0</v>
      </c>
      <c r="P49" s="275">
        <f>_xlfn.SUMIFS(P39:P48,$D39:$D48,"=F")</f>
        <v>0</v>
      </c>
      <c r="Q49" s="149"/>
    </row>
    <row r="50" spans="1:19" s="122" customFormat="1" ht="15" customHeight="1">
      <c r="A50" s="277"/>
      <c r="B50" s="278"/>
      <c r="C50" s="278"/>
      <c r="D50" s="278"/>
      <c r="E50" s="278"/>
      <c r="F50" s="278"/>
      <c r="G50" s="278"/>
      <c r="H50" s="278"/>
      <c r="I50" s="278"/>
      <c r="J50" s="279"/>
      <c r="K50" s="278"/>
      <c r="L50" s="278"/>
      <c r="M50" s="278"/>
      <c r="N50" s="278"/>
      <c r="O50" s="278"/>
      <c r="P50" s="279"/>
      <c r="Q50" s="278"/>
      <c r="R50" s="40"/>
      <c r="S50" s="41"/>
    </row>
    <row r="51" spans="1:17" ht="15" customHeight="1">
      <c r="A51" s="367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</row>
    <row r="52" spans="1:17" ht="15" customHeight="1">
      <c r="A52" s="367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</row>
    <row r="53" spans="1:17" ht="15" customHeight="1">
      <c r="A53" s="367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</row>
    <row r="54" spans="1:17" ht="15" customHeight="1">
      <c r="A54" s="367"/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</row>
    <row r="55" spans="1:17" ht="15" customHeight="1">
      <c r="A55" s="320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ht="15" customHeight="1">
      <c r="A56" s="123"/>
    </row>
    <row r="57" ht="15" customHeight="1">
      <c r="A57" s="124"/>
    </row>
    <row r="58" ht="15" customHeight="1">
      <c r="A58" s="124"/>
    </row>
    <row r="59" ht="15" customHeight="1">
      <c r="A59" s="124"/>
    </row>
    <row r="60" ht="15" customHeight="1">
      <c r="A60" s="124"/>
    </row>
    <row r="61" ht="15" customHeight="1">
      <c r="A61" s="124"/>
    </row>
    <row r="62" ht="15" customHeight="1">
      <c r="A62" s="125"/>
    </row>
    <row r="63" ht="15" customHeight="1"/>
    <row r="64" ht="15" customHeight="1" thickBot="1"/>
    <row r="65" spans="1:19" s="91" customFormat="1" ht="15.75" thickBot="1">
      <c r="A65" s="321"/>
      <c r="B65" s="34"/>
      <c r="C65" s="34"/>
      <c r="D65" s="34"/>
      <c r="E65" s="34"/>
      <c r="F65" s="35"/>
      <c r="G65" s="36"/>
      <c r="H65" s="37"/>
      <c r="I65" s="38"/>
      <c r="J65" s="39"/>
      <c r="K65" s="34"/>
      <c r="L65" s="35"/>
      <c r="M65" s="36"/>
      <c r="N65" s="37"/>
      <c r="O65" s="38"/>
      <c r="P65" s="39"/>
      <c r="Q65" s="34"/>
      <c r="R65" s="75">
        <f>SUMIF($E11:$E47,"=1",R11:R47)</f>
        <v>27</v>
      </c>
      <c r="S65" s="90"/>
    </row>
    <row r="66" ht="14.25" customHeight="1" thickBot="1"/>
    <row r="67" spans="1:17" ht="12.75" customHeight="1" thickBot="1">
      <c r="A67" s="150"/>
      <c r="B67" s="48"/>
      <c r="C67" s="48"/>
      <c r="D67" s="48"/>
      <c r="E67" s="151"/>
      <c r="F67" s="356">
        <f>SUM(F36:I36)</f>
        <v>14</v>
      </c>
      <c r="G67" s="357"/>
      <c r="H67" s="357"/>
      <c r="I67" s="358"/>
      <c r="J67" s="359"/>
      <c r="K67" s="360"/>
      <c r="L67" s="356">
        <f>SUM(L36:O36)</f>
        <v>14</v>
      </c>
      <c r="M67" s="357"/>
      <c r="N67" s="357"/>
      <c r="O67" s="358"/>
      <c r="P67" s="359"/>
      <c r="Q67" s="360"/>
    </row>
    <row r="68" spans="6:15" ht="15">
      <c r="F68" s="152"/>
      <c r="G68" s="153"/>
      <c r="H68" s="154"/>
      <c r="I68" s="155"/>
      <c r="J68" s="156"/>
      <c r="K68" s="157"/>
      <c r="L68" s="152"/>
      <c r="M68" s="153"/>
      <c r="N68" s="154"/>
      <c r="O68" s="155"/>
    </row>
    <row r="69" spans="6:15" ht="15">
      <c r="F69" s="355"/>
      <c r="G69" s="355"/>
      <c r="H69" s="355"/>
      <c r="I69" s="355"/>
      <c r="J69" s="156"/>
      <c r="K69" s="157"/>
      <c r="L69" s="355"/>
      <c r="M69" s="355"/>
      <c r="N69" s="355"/>
      <c r="O69" s="355"/>
    </row>
    <row r="70" spans="6:15" ht="15">
      <c r="F70" s="152"/>
      <c r="G70" s="153"/>
      <c r="H70" s="154"/>
      <c r="I70" s="155"/>
      <c r="J70" s="355"/>
      <c r="K70" s="355"/>
      <c r="L70" s="152"/>
      <c r="M70" s="153"/>
      <c r="N70" s="154"/>
      <c r="O70" s="155"/>
    </row>
    <row r="71" spans="6:15" ht="15">
      <c r="F71" s="152"/>
      <c r="G71" s="153"/>
      <c r="H71" s="154"/>
      <c r="I71" s="155"/>
      <c r="J71" s="156"/>
      <c r="K71" s="157"/>
      <c r="L71" s="152"/>
      <c r="M71" s="153"/>
      <c r="N71" s="154"/>
      <c r="O71" s="155"/>
    </row>
  </sheetData>
  <sheetProtection/>
  <mergeCells count="15">
    <mergeCell ref="P67:Q67"/>
    <mergeCell ref="L1:P1"/>
    <mergeCell ref="L2:P2"/>
    <mergeCell ref="G7:K7"/>
    <mergeCell ref="E9:M9"/>
    <mergeCell ref="A51:Q51"/>
    <mergeCell ref="A52:Q52"/>
    <mergeCell ref="A53:Q53"/>
    <mergeCell ref="A54:Q54"/>
    <mergeCell ref="J70:K70"/>
    <mergeCell ref="F69:I69"/>
    <mergeCell ref="L69:O69"/>
    <mergeCell ref="F67:I67"/>
    <mergeCell ref="L67:O67"/>
    <mergeCell ref="J67:K67"/>
  </mergeCells>
  <conditionalFormatting sqref="J50">
    <cfRule type="cellIs" priority="2" dxfId="11" operator="greaterThan">
      <formula>30</formula>
    </cfRule>
    <cfRule type="cellIs" priority="4" dxfId="11" operator="greaterThan">
      <formula>30</formula>
    </cfRule>
    <cfRule type="cellIs" priority="5" dxfId="11" operator="greaterThan">
      <formula>30</formula>
    </cfRule>
  </conditionalFormatting>
  <conditionalFormatting sqref="P50">
    <cfRule type="cellIs" priority="1" dxfId="11" operator="greaterThan">
      <formula>30</formula>
    </cfRule>
    <cfRule type="cellIs" priority="3" dxfId="11" operator="greaterThan">
      <formula>30</formula>
    </cfRule>
  </conditionalFormatting>
  <printOptions/>
  <pageMargins left="0.35433070866141736" right="0.15748031496062992" top="0.4330708661417323" bottom="0.5905511811023623" header="0.2362204724409449" footer="0.15748031496062992"/>
  <pageSetup fitToHeight="1" fitToWidth="1" horizontalDpi="600" verticalDpi="600" orientation="portrait" paperSize="9" scale="77" r:id="rId1"/>
  <headerFooter>
    <oddFooter>&amp;LRECTOR,
Prof.univ.dr. Cezar Ionuț SPÎNU&amp;CDECAN,
Prof. univ. dr. ing. Marian CIONTU&amp;RDIRECTOR DEPARTAMENT,
Conf. univ. dr. ing. Daniela POPESCU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tabSelected="1" view="pageBreakPreview" zoomScaleSheetLayoutView="100" zoomScalePageLayoutView="0" workbookViewId="0" topLeftCell="A7">
      <selection activeCell="A16" sqref="A16"/>
    </sheetView>
  </sheetViews>
  <sheetFormatPr defaultColWidth="9.140625" defaultRowHeight="15"/>
  <cols>
    <col min="1" max="1" width="36.140625" style="274" customWidth="1"/>
    <col min="2" max="2" width="12.7109375" style="273" customWidth="1"/>
    <col min="3" max="3" width="3.421875" style="273" customWidth="1"/>
    <col min="4" max="4" width="3.7109375" style="273" bestFit="1" customWidth="1"/>
    <col min="5" max="5" width="4.8515625" style="273" customWidth="1"/>
    <col min="6" max="6" width="6.57421875" style="35" bestFit="1" customWidth="1"/>
    <col min="7" max="7" width="4.140625" style="36" customWidth="1"/>
    <col min="8" max="8" width="3.8515625" style="37" customWidth="1"/>
    <col min="9" max="9" width="4.00390625" style="38" customWidth="1"/>
    <col min="10" max="10" width="6.00390625" style="39" bestFit="1" customWidth="1"/>
    <col min="11" max="11" width="4.7109375" style="273" customWidth="1"/>
    <col min="12" max="12" width="7.00390625" style="35" customWidth="1"/>
    <col min="13" max="13" width="4.140625" style="36" customWidth="1"/>
    <col min="14" max="14" width="4.00390625" style="37" customWidth="1"/>
    <col min="15" max="15" width="5.57421875" style="38" customWidth="1"/>
    <col min="16" max="16" width="7.00390625" style="39" bestFit="1" customWidth="1"/>
    <col min="17" max="17" width="4.421875" style="273" customWidth="1"/>
    <col min="18" max="18" width="3.8515625" style="273" hidden="1" customWidth="1"/>
    <col min="19" max="19" width="9.140625" style="41" customWidth="1"/>
    <col min="20" max="16384" width="9.140625" style="42" customWidth="1"/>
  </cols>
  <sheetData>
    <row r="1" spans="1:17" ht="15">
      <c r="A1" s="2" t="s">
        <v>0</v>
      </c>
      <c r="L1" s="361" t="s">
        <v>49</v>
      </c>
      <c r="M1" s="362"/>
      <c r="N1" s="362"/>
      <c r="O1" s="362"/>
      <c r="P1" s="362"/>
      <c r="Q1" s="48"/>
    </row>
    <row r="2" spans="1:17" ht="15">
      <c r="A2" s="2" t="s">
        <v>113</v>
      </c>
      <c r="L2" s="361" t="s">
        <v>65</v>
      </c>
      <c r="M2" s="362"/>
      <c r="N2" s="362"/>
      <c r="O2" s="362"/>
      <c r="P2" s="362"/>
      <c r="Q2" s="48"/>
    </row>
    <row r="3" spans="1:17" ht="30">
      <c r="A3" s="2" t="s">
        <v>69</v>
      </c>
      <c r="Q3" s="48"/>
    </row>
    <row r="4" spans="1:17" ht="30">
      <c r="A4" s="2" t="s">
        <v>114</v>
      </c>
      <c r="Q4" s="48"/>
    </row>
    <row r="5" spans="1:17" ht="45.75" thickBot="1">
      <c r="A5" s="274" t="s">
        <v>115</v>
      </c>
      <c r="Q5" s="48"/>
    </row>
    <row r="6" spans="1:17" ht="15.75" thickBot="1">
      <c r="A6" s="274" t="s">
        <v>70</v>
      </c>
      <c r="F6" s="43" t="s">
        <v>38</v>
      </c>
      <c r="G6" s="44"/>
      <c r="H6" s="45"/>
      <c r="I6" s="46"/>
      <c r="J6" s="47"/>
      <c r="K6" s="48"/>
      <c r="L6" s="43" t="s">
        <v>39</v>
      </c>
      <c r="Q6" s="48"/>
    </row>
    <row r="7" spans="1:17" ht="15.75" thickBot="1">
      <c r="A7" s="274" t="s">
        <v>116</v>
      </c>
      <c r="F7" s="49"/>
      <c r="G7" s="363" t="s">
        <v>40</v>
      </c>
      <c r="H7" s="364"/>
      <c r="I7" s="364"/>
      <c r="J7" s="364"/>
      <c r="K7" s="365"/>
      <c r="L7" s="50"/>
      <c r="Q7" s="48"/>
    </row>
    <row r="8" ht="15">
      <c r="Q8" s="48"/>
    </row>
    <row r="9" spans="5:17" ht="15.75" thickBot="1">
      <c r="E9" s="366" t="s">
        <v>67</v>
      </c>
      <c r="F9" s="366"/>
      <c r="G9" s="366"/>
      <c r="H9" s="366"/>
      <c r="I9" s="366"/>
      <c r="J9" s="366"/>
      <c r="K9" s="366"/>
      <c r="L9" s="366"/>
      <c r="M9" s="366"/>
      <c r="Q9" s="162"/>
    </row>
    <row r="10" spans="1:18" s="61" customFormat="1" ht="45.75" thickBot="1">
      <c r="A10" s="51" t="s">
        <v>1</v>
      </c>
      <c r="B10" s="52" t="s">
        <v>2</v>
      </c>
      <c r="C10" s="53" t="s">
        <v>64</v>
      </c>
      <c r="D10" s="53" t="s">
        <v>44</v>
      </c>
      <c r="E10" s="54" t="s">
        <v>43</v>
      </c>
      <c r="F10" s="55" t="s">
        <v>3</v>
      </c>
      <c r="G10" s="56" t="s">
        <v>4</v>
      </c>
      <c r="H10" s="57" t="s">
        <v>5</v>
      </c>
      <c r="I10" s="58" t="s">
        <v>6</v>
      </c>
      <c r="J10" s="59" t="s">
        <v>7</v>
      </c>
      <c r="K10" s="54" t="s">
        <v>8</v>
      </c>
      <c r="L10" s="55" t="s">
        <v>9</v>
      </c>
      <c r="M10" s="56" t="s">
        <v>10</v>
      </c>
      <c r="N10" s="57" t="s">
        <v>11</v>
      </c>
      <c r="O10" s="58" t="s">
        <v>12</v>
      </c>
      <c r="P10" s="59" t="s">
        <v>13</v>
      </c>
      <c r="Q10" s="54" t="s">
        <v>14</v>
      </c>
      <c r="R10" s="163" t="s">
        <v>27</v>
      </c>
    </row>
    <row r="11" spans="1:18" ht="15.75" thickBot="1">
      <c r="A11" s="62" t="s">
        <v>51</v>
      </c>
      <c r="B11" s="4"/>
      <c r="C11" s="63"/>
      <c r="D11" s="63"/>
      <c r="E11" s="64"/>
      <c r="F11" s="65"/>
      <c r="G11" s="66"/>
      <c r="H11" s="67"/>
      <c r="I11" s="68"/>
      <c r="J11" s="69"/>
      <c r="K11" s="64"/>
      <c r="L11" s="65"/>
      <c r="M11" s="66"/>
      <c r="N11" s="67"/>
      <c r="O11" s="68"/>
      <c r="P11" s="69"/>
      <c r="Q11" s="70"/>
      <c r="R11" s="164">
        <v>3</v>
      </c>
    </row>
    <row r="12" spans="1:18" ht="30">
      <c r="A12" s="333" t="s">
        <v>117</v>
      </c>
      <c r="B12" s="300" t="s">
        <v>118</v>
      </c>
      <c r="C12" s="301" t="s">
        <v>85</v>
      </c>
      <c r="D12" s="301" t="s">
        <v>82</v>
      </c>
      <c r="E12" s="302">
        <v>1</v>
      </c>
      <c r="F12" s="303">
        <v>2</v>
      </c>
      <c r="G12" s="304"/>
      <c r="H12" s="305">
        <v>1</v>
      </c>
      <c r="I12" s="306"/>
      <c r="J12" s="307">
        <v>4</v>
      </c>
      <c r="K12" s="302" t="s">
        <v>77</v>
      </c>
      <c r="L12" s="303"/>
      <c r="M12" s="304"/>
      <c r="N12" s="305"/>
      <c r="O12" s="306"/>
      <c r="P12" s="307"/>
      <c r="Q12" s="302"/>
      <c r="R12" s="165">
        <v>2</v>
      </c>
    </row>
    <row r="13" spans="1:18" ht="30">
      <c r="A13" s="308" t="s">
        <v>119</v>
      </c>
      <c r="B13" s="317" t="s">
        <v>120</v>
      </c>
      <c r="C13" s="309" t="s">
        <v>85</v>
      </c>
      <c r="D13" s="309" t="s">
        <v>82</v>
      </c>
      <c r="E13" s="315">
        <v>1</v>
      </c>
      <c r="F13" s="310"/>
      <c r="G13" s="311"/>
      <c r="H13" s="312"/>
      <c r="I13" s="313">
        <v>2</v>
      </c>
      <c r="J13" s="314">
        <v>3</v>
      </c>
      <c r="K13" s="315" t="s">
        <v>95</v>
      </c>
      <c r="L13" s="310"/>
      <c r="M13" s="311"/>
      <c r="N13" s="312"/>
      <c r="O13" s="313"/>
      <c r="P13" s="314"/>
      <c r="Q13" s="315"/>
      <c r="R13" s="165">
        <v>3</v>
      </c>
    </row>
    <row r="14" spans="1:18" ht="30">
      <c r="A14" s="323" t="s">
        <v>121</v>
      </c>
      <c r="B14" s="317" t="s">
        <v>122</v>
      </c>
      <c r="C14" s="326" t="s">
        <v>75</v>
      </c>
      <c r="D14" s="326" t="s">
        <v>82</v>
      </c>
      <c r="E14" s="327">
        <v>1</v>
      </c>
      <c r="F14" s="328">
        <v>1</v>
      </c>
      <c r="G14" s="329"/>
      <c r="H14" s="330">
        <v>1</v>
      </c>
      <c r="I14" s="331"/>
      <c r="J14" s="332">
        <v>4</v>
      </c>
      <c r="K14" s="327" t="s">
        <v>77</v>
      </c>
      <c r="L14" s="328"/>
      <c r="M14" s="329"/>
      <c r="N14" s="330"/>
      <c r="O14" s="331"/>
      <c r="P14" s="332"/>
      <c r="Q14" s="327"/>
      <c r="R14" s="165">
        <v>3</v>
      </c>
    </row>
    <row r="15" spans="1:18" ht="30">
      <c r="A15" s="323" t="s">
        <v>123</v>
      </c>
      <c r="B15" s="317" t="s">
        <v>124</v>
      </c>
      <c r="C15" s="326" t="s">
        <v>85</v>
      </c>
      <c r="D15" s="326" t="s">
        <v>82</v>
      </c>
      <c r="E15" s="327">
        <v>1</v>
      </c>
      <c r="F15" s="328">
        <v>2</v>
      </c>
      <c r="G15" s="329"/>
      <c r="H15" s="330">
        <v>1</v>
      </c>
      <c r="I15" s="331"/>
      <c r="J15" s="332">
        <v>6</v>
      </c>
      <c r="K15" s="327" t="s">
        <v>77</v>
      </c>
      <c r="L15" s="328"/>
      <c r="M15" s="329"/>
      <c r="N15" s="330"/>
      <c r="O15" s="331"/>
      <c r="P15" s="332"/>
      <c r="Q15" s="327"/>
      <c r="R15" s="165">
        <v>2</v>
      </c>
    </row>
    <row r="16" spans="1:18" ht="30">
      <c r="A16" s="323" t="s">
        <v>125</v>
      </c>
      <c r="B16" s="317" t="s">
        <v>126</v>
      </c>
      <c r="C16" s="326" t="s">
        <v>94</v>
      </c>
      <c r="D16" s="326" t="s">
        <v>82</v>
      </c>
      <c r="E16" s="327">
        <v>1</v>
      </c>
      <c r="F16" s="328">
        <v>2</v>
      </c>
      <c r="G16" s="329"/>
      <c r="H16" s="330">
        <v>1</v>
      </c>
      <c r="I16" s="331">
        <v>1</v>
      </c>
      <c r="J16" s="332">
        <v>7</v>
      </c>
      <c r="K16" s="327" t="s">
        <v>77</v>
      </c>
      <c r="L16" s="328"/>
      <c r="M16" s="329"/>
      <c r="N16" s="330"/>
      <c r="O16" s="331"/>
      <c r="P16" s="332"/>
      <c r="Q16" s="327"/>
      <c r="R16" s="165">
        <v>4</v>
      </c>
    </row>
    <row r="17" spans="1:18" ht="15">
      <c r="A17" s="323" t="s">
        <v>96</v>
      </c>
      <c r="B17" s="324" t="s">
        <v>127</v>
      </c>
      <c r="C17" s="326" t="s">
        <v>85</v>
      </c>
      <c r="D17" s="326" t="s">
        <v>82</v>
      </c>
      <c r="E17" s="327">
        <v>2</v>
      </c>
      <c r="F17" s="328"/>
      <c r="G17" s="329"/>
      <c r="H17" s="330"/>
      <c r="I17" s="331">
        <v>8</v>
      </c>
      <c r="J17" s="332">
        <v>6</v>
      </c>
      <c r="K17" s="327" t="s">
        <v>95</v>
      </c>
      <c r="L17" s="328"/>
      <c r="M17" s="329"/>
      <c r="N17" s="330"/>
      <c r="O17" s="331"/>
      <c r="P17" s="332"/>
      <c r="Q17" s="327"/>
      <c r="R17" s="165">
        <v>2</v>
      </c>
    </row>
    <row r="18" spans="1:18" ht="15">
      <c r="A18" s="323" t="s">
        <v>96</v>
      </c>
      <c r="B18" s="324" t="s">
        <v>128</v>
      </c>
      <c r="C18" s="326" t="s">
        <v>85</v>
      </c>
      <c r="D18" s="326" t="s">
        <v>82</v>
      </c>
      <c r="E18" s="327">
        <v>2</v>
      </c>
      <c r="F18" s="328"/>
      <c r="G18" s="329"/>
      <c r="H18" s="330"/>
      <c r="I18" s="331"/>
      <c r="J18" s="332"/>
      <c r="K18" s="327"/>
      <c r="L18" s="328"/>
      <c r="M18" s="329"/>
      <c r="N18" s="330"/>
      <c r="O18" s="331">
        <v>12</v>
      </c>
      <c r="P18" s="332">
        <v>10</v>
      </c>
      <c r="Q18" s="327" t="s">
        <v>95</v>
      </c>
      <c r="R18" s="165">
        <v>3</v>
      </c>
    </row>
    <row r="19" spans="1:18" ht="30">
      <c r="A19" s="323" t="s">
        <v>129</v>
      </c>
      <c r="B19" s="324" t="s">
        <v>130</v>
      </c>
      <c r="C19" s="326" t="s">
        <v>85</v>
      </c>
      <c r="D19" s="326" t="s">
        <v>82</v>
      </c>
      <c r="E19" s="327">
        <v>2</v>
      </c>
      <c r="F19" s="328"/>
      <c r="G19" s="329"/>
      <c r="H19" s="330"/>
      <c r="I19" s="331"/>
      <c r="J19" s="332"/>
      <c r="K19" s="327"/>
      <c r="L19" s="328"/>
      <c r="M19" s="329"/>
      <c r="N19" s="330"/>
      <c r="O19" s="331">
        <v>6</v>
      </c>
      <c r="P19" s="332">
        <v>20</v>
      </c>
      <c r="Q19" s="327" t="s">
        <v>95</v>
      </c>
      <c r="R19" s="165">
        <v>3</v>
      </c>
    </row>
    <row r="20" spans="1:18" ht="15">
      <c r="A20" s="308"/>
      <c r="B20" s="317"/>
      <c r="C20" s="309"/>
      <c r="D20" s="309"/>
      <c r="E20" s="315"/>
      <c r="F20" s="310"/>
      <c r="G20" s="311"/>
      <c r="H20" s="312"/>
      <c r="I20" s="313"/>
      <c r="J20" s="314"/>
      <c r="K20" s="315"/>
      <c r="L20" s="310"/>
      <c r="M20" s="311"/>
      <c r="N20" s="312"/>
      <c r="O20" s="313"/>
      <c r="P20" s="314"/>
      <c r="Q20" s="315"/>
      <c r="R20" s="165">
        <v>2</v>
      </c>
    </row>
    <row r="21" spans="1:18" ht="15">
      <c r="A21" s="308"/>
      <c r="B21" s="317"/>
      <c r="C21" s="309"/>
      <c r="D21" s="309"/>
      <c r="E21" s="315"/>
      <c r="F21" s="310"/>
      <c r="G21" s="311"/>
      <c r="H21" s="312"/>
      <c r="I21" s="313"/>
      <c r="J21" s="314"/>
      <c r="K21" s="315"/>
      <c r="L21" s="310"/>
      <c r="M21" s="311"/>
      <c r="N21" s="312"/>
      <c r="O21" s="313"/>
      <c r="P21" s="314"/>
      <c r="Q21" s="315"/>
      <c r="R21" s="165">
        <v>4</v>
      </c>
    </row>
    <row r="22" spans="1:18" ht="15">
      <c r="A22" s="319"/>
      <c r="B22" s="317"/>
      <c r="C22" s="309"/>
      <c r="D22" s="309"/>
      <c r="E22" s="315"/>
      <c r="F22" s="310"/>
      <c r="G22" s="311"/>
      <c r="H22" s="312"/>
      <c r="I22" s="313"/>
      <c r="J22" s="314"/>
      <c r="K22" s="315"/>
      <c r="L22" s="310"/>
      <c r="M22" s="311"/>
      <c r="N22" s="312"/>
      <c r="O22" s="313"/>
      <c r="P22" s="314"/>
      <c r="Q22" s="315"/>
      <c r="R22" s="165">
        <v>4</v>
      </c>
    </row>
    <row r="23" spans="1:18" ht="15">
      <c r="A23" s="316"/>
      <c r="B23" s="317"/>
      <c r="C23" s="309"/>
      <c r="D23" s="309"/>
      <c r="E23" s="315"/>
      <c r="F23" s="310"/>
      <c r="G23" s="311"/>
      <c r="H23" s="312"/>
      <c r="I23" s="313"/>
      <c r="J23" s="314"/>
      <c r="K23" s="315"/>
      <c r="L23" s="310"/>
      <c r="M23" s="311"/>
      <c r="N23" s="312"/>
      <c r="O23" s="313"/>
      <c r="P23" s="314"/>
      <c r="Q23" s="315"/>
      <c r="R23" s="165">
        <v>2</v>
      </c>
    </row>
    <row r="24" spans="1:18" ht="15">
      <c r="A24" s="318"/>
      <c r="B24" s="317"/>
      <c r="C24" s="309"/>
      <c r="D24" s="309"/>
      <c r="E24" s="315"/>
      <c r="F24" s="310"/>
      <c r="G24" s="311"/>
      <c r="H24" s="312"/>
      <c r="I24" s="313"/>
      <c r="J24" s="314"/>
      <c r="K24" s="315"/>
      <c r="L24" s="310"/>
      <c r="M24" s="311"/>
      <c r="N24" s="312"/>
      <c r="O24" s="313"/>
      <c r="P24" s="314"/>
      <c r="Q24" s="315"/>
      <c r="R24" s="165">
        <v>2</v>
      </c>
    </row>
    <row r="25" spans="1:18" ht="15">
      <c r="A25" s="23"/>
      <c r="B25" s="158"/>
      <c r="C25" s="24"/>
      <c r="D25" s="24"/>
      <c r="E25" s="25"/>
      <c r="F25" s="26"/>
      <c r="G25" s="27"/>
      <c r="H25" s="28"/>
      <c r="I25" s="29"/>
      <c r="J25" s="30"/>
      <c r="K25" s="25"/>
      <c r="L25" s="26"/>
      <c r="M25" s="27"/>
      <c r="N25" s="28"/>
      <c r="O25" s="29"/>
      <c r="P25" s="30"/>
      <c r="Q25" s="25"/>
      <c r="R25" s="165">
        <v>2</v>
      </c>
    </row>
    <row r="26" spans="1:18" ht="15">
      <c r="A26" s="23"/>
      <c r="B26" s="158"/>
      <c r="C26" s="24"/>
      <c r="D26" s="24"/>
      <c r="E26" s="25"/>
      <c r="F26" s="26"/>
      <c r="G26" s="27"/>
      <c r="H26" s="28"/>
      <c r="I26" s="29"/>
      <c r="J26" s="30"/>
      <c r="K26" s="25"/>
      <c r="L26" s="26"/>
      <c r="M26" s="27"/>
      <c r="N26" s="28"/>
      <c r="O26" s="29"/>
      <c r="P26" s="30"/>
      <c r="Q26" s="25"/>
      <c r="R26" s="165"/>
    </row>
    <row r="27" spans="1:18" ht="15">
      <c r="A27" s="23"/>
      <c r="B27" s="158"/>
      <c r="C27" s="24"/>
      <c r="D27" s="24"/>
      <c r="E27" s="25"/>
      <c r="F27" s="26"/>
      <c r="G27" s="27"/>
      <c r="H27" s="28"/>
      <c r="I27" s="29"/>
      <c r="J27" s="30"/>
      <c r="K27" s="25"/>
      <c r="L27" s="26"/>
      <c r="M27" s="27"/>
      <c r="N27" s="28"/>
      <c r="O27" s="29"/>
      <c r="P27" s="30"/>
      <c r="Q27" s="25"/>
      <c r="R27" s="165"/>
    </row>
    <row r="28" spans="1:18" ht="15">
      <c r="A28" s="23"/>
      <c r="B28" s="158"/>
      <c r="C28" s="24"/>
      <c r="D28" s="24"/>
      <c r="E28" s="25"/>
      <c r="F28" s="26"/>
      <c r="G28" s="27"/>
      <c r="H28" s="28"/>
      <c r="I28" s="29"/>
      <c r="J28" s="30"/>
      <c r="K28" s="25"/>
      <c r="L28" s="26"/>
      <c r="M28" s="27"/>
      <c r="N28" s="28"/>
      <c r="O28" s="29"/>
      <c r="P28" s="30"/>
      <c r="Q28" s="25"/>
      <c r="R28" s="165"/>
    </row>
    <row r="29" spans="1:18" ht="15">
      <c r="A29" s="23"/>
      <c r="B29" s="158"/>
      <c r="C29" s="24"/>
      <c r="D29" s="24"/>
      <c r="E29" s="25"/>
      <c r="F29" s="26"/>
      <c r="G29" s="27"/>
      <c r="H29" s="28"/>
      <c r="I29" s="29"/>
      <c r="J29" s="30"/>
      <c r="K29" s="25"/>
      <c r="L29" s="26"/>
      <c r="M29" s="27"/>
      <c r="N29" s="28"/>
      <c r="O29" s="29"/>
      <c r="P29" s="30"/>
      <c r="Q29" s="25"/>
      <c r="R29" s="165"/>
    </row>
    <row r="30" spans="1:18" ht="15">
      <c r="A30" s="23"/>
      <c r="B30" s="158"/>
      <c r="C30" s="24"/>
      <c r="D30" s="24"/>
      <c r="E30" s="25"/>
      <c r="F30" s="26"/>
      <c r="G30" s="27"/>
      <c r="H30" s="28"/>
      <c r="I30" s="29"/>
      <c r="J30" s="30"/>
      <c r="K30" s="25"/>
      <c r="L30" s="26"/>
      <c r="M30" s="27"/>
      <c r="N30" s="28"/>
      <c r="O30" s="29"/>
      <c r="P30" s="30"/>
      <c r="Q30" s="25"/>
      <c r="R30" s="165"/>
    </row>
    <row r="31" spans="1:18" ht="15">
      <c r="A31" s="23"/>
      <c r="B31" s="158"/>
      <c r="C31" s="24"/>
      <c r="D31" s="24"/>
      <c r="E31" s="25"/>
      <c r="F31" s="26"/>
      <c r="G31" s="27"/>
      <c r="H31" s="28"/>
      <c r="I31" s="29"/>
      <c r="J31" s="30"/>
      <c r="K31" s="25"/>
      <c r="L31" s="26"/>
      <c r="M31" s="27"/>
      <c r="N31" s="28"/>
      <c r="O31" s="29"/>
      <c r="P31" s="30"/>
      <c r="Q31" s="25"/>
      <c r="R31" s="165"/>
    </row>
    <row r="32" spans="1:18" ht="15">
      <c r="A32" s="14"/>
      <c r="B32" s="159"/>
      <c r="C32" s="16"/>
      <c r="D32" s="16"/>
      <c r="E32" s="17"/>
      <c r="F32" s="18"/>
      <c r="G32" s="19"/>
      <c r="H32" s="20"/>
      <c r="I32" s="21"/>
      <c r="J32" s="22"/>
      <c r="K32" s="17"/>
      <c r="L32" s="18"/>
      <c r="M32" s="19"/>
      <c r="N32" s="20"/>
      <c r="O32" s="21"/>
      <c r="P32" s="22"/>
      <c r="Q32" s="17"/>
      <c r="R32" s="165"/>
    </row>
    <row r="33" spans="1:18" ht="15">
      <c r="A33" s="14"/>
      <c r="B33" s="15"/>
      <c r="C33" s="16"/>
      <c r="D33" s="16"/>
      <c r="E33" s="17"/>
      <c r="F33" s="18"/>
      <c r="G33" s="19"/>
      <c r="H33" s="20"/>
      <c r="I33" s="21"/>
      <c r="J33" s="22"/>
      <c r="K33" s="17"/>
      <c r="L33" s="18"/>
      <c r="M33" s="19"/>
      <c r="N33" s="20"/>
      <c r="O33" s="21"/>
      <c r="P33" s="22"/>
      <c r="Q33" s="17"/>
      <c r="R33" s="165">
        <v>2</v>
      </c>
    </row>
    <row r="34" spans="1:18" ht="15">
      <c r="A34" s="14"/>
      <c r="B34" s="15"/>
      <c r="C34" s="16"/>
      <c r="D34" s="16"/>
      <c r="E34" s="17"/>
      <c r="F34" s="18"/>
      <c r="G34" s="19"/>
      <c r="H34" s="20"/>
      <c r="I34" s="21"/>
      <c r="J34" s="22"/>
      <c r="K34" s="17"/>
      <c r="L34" s="18"/>
      <c r="M34" s="19"/>
      <c r="N34" s="20"/>
      <c r="O34" s="21"/>
      <c r="P34" s="22"/>
      <c r="Q34" s="17"/>
      <c r="R34" s="165">
        <v>3</v>
      </c>
    </row>
    <row r="35" spans="1:18" ht="15.75" thickBot="1">
      <c r="A35" s="14"/>
      <c r="B35" s="15"/>
      <c r="C35" s="16"/>
      <c r="D35" s="16"/>
      <c r="E35" s="17"/>
      <c r="F35" s="18"/>
      <c r="G35" s="19"/>
      <c r="H35" s="20"/>
      <c r="I35" s="21"/>
      <c r="J35" s="22"/>
      <c r="K35" s="17"/>
      <c r="L35" s="18"/>
      <c r="M35" s="19"/>
      <c r="N35" s="20"/>
      <c r="O35" s="21"/>
      <c r="P35" s="22"/>
      <c r="Q35" s="17"/>
      <c r="R35" s="165">
        <v>3</v>
      </c>
    </row>
    <row r="36" spans="1:18" ht="15.75" thickBot="1">
      <c r="A36" s="73" t="s">
        <v>28</v>
      </c>
      <c r="B36" s="74"/>
      <c r="C36" s="74"/>
      <c r="D36" s="74"/>
      <c r="E36" s="75"/>
      <c r="F36" s="76">
        <f>_xlfn.SUMIFS(F12:F35,$E12:$E35,"=1")</f>
        <v>7</v>
      </c>
      <c r="G36" s="77">
        <f>_xlfn.SUMIFS(G12:G35,$E12:$E35,"=1")</f>
        <v>0</v>
      </c>
      <c r="H36" s="78">
        <f>_xlfn.SUMIFS(H12:H35,$E12:$E35,"=1")</f>
        <v>4</v>
      </c>
      <c r="I36" s="79">
        <f>_xlfn.SUMIFS(I12:I35,$E12:$E35,"=1")</f>
        <v>3</v>
      </c>
      <c r="J36" s="80">
        <f>_xlfn.SUMIFS(J12:J35,$E12:$E35,"=1")+_xlfn.SUMIFS(J12:J35,$D12:$D35,"=OB",$E12:$E35,"=2")</f>
        <v>30</v>
      </c>
      <c r="K36" s="75"/>
      <c r="L36" s="76">
        <f>_xlfn.SUMIFS(L12:L35,$E12:$E35,"=1")</f>
        <v>0</v>
      </c>
      <c r="M36" s="77">
        <f>_xlfn.SUMIFS(M12:M35,$E12:$E35,"=1")</f>
        <v>0</v>
      </c>
      <c r="N36" s="78">
        <f>_xlfn.SUMIFS(N12:N35,$E12:$E35,"=1")</f>
        <v>0</v>
      </c>
      <c r="O36" s="79">
        <f>_xlfn.SUMIFS(O12:O35,$E12:$E35,"=1")</f>
        <v>0</v>
      </c>
      <c r="P36" s="80">
        <f>_xlfn.SUMIFS(P12:P35,$E12:$E35,"=1")+_xlfn.SUMIFS(P12:P35,$D12:$D35,"=OB",$E12:$E35,"=2")</f>
        <v>30</v>
      </c>
      <c r="Q36" s="75"/>
      <c r="R36" s="165"/>
    </row>
    <row r="37" spans="1:18" ht="15.75" thickBot="1">
      <c r="A37" s="81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5"/>
    </row>
    <row r="38" spans="1:18" ht="15.75" thickBot="1">
      <c r="A38" s="369" t="s">
        <v>50</v>
      </c>
      <c r="B38" s="370"/>
      <c r="C38" s="82"/>
      <c r="D38" s="82"/>
      <c r="E38" s="82"/>
      <c r="F38" s="83"/>
      <c r="G38" s="84"/>
      <c r="H38" s="85"/>
      <c r="I38" s="86"/>
      <c r="J38" s="87"/>
      <c r="K38" s="82"/>
      <c r="L38" s="83"/>
      <c r="M38" s="84"/>
      <c r="N38" s="85"/>
      <c r="O38" s="86"/>
      <c r="P38" s="87"/>
      <c r="Q38" s="88"/>
      <c r="R38" s="165"/>
    </row>
    <row r="39" spans="1:18" ht="15">
      <c r="A39" s="308"/>
      <c r="B39" s="317"/>
      <c r="C39" s="309"/>
      <c r="D39" s="309"/>
      <c r="E39" s="315"/>
      <c r="F39" s="310"/>
      <c r="G39" s="311"/>
      <c r="H39" s="312"/>
      <c r="I39" s="313"/>
      <c r="J39" s="314"/>
      <c r="K39" s="315"/>
      <c r="L39" s="310"/>
      <c r="M39" s="311"/>
      <c r="N39" s="312"/>
      <c r="O39" s="313"/>
      <c r="P39" s="314"/>
      <c r="Q39" s="315"/>
      <c r="R39" s="165"/>
    </row>
    <row r="40" spans="1:18" ht="15">
      <c r="A40" s="308"/>
      <c r="B40" s="317"/>
      <c r="C40" s="309"/>
      <c r="D40" s="309"/>
      <c r="E40" s="315"/>
      <c r="F40" s="310"/>
      <c r="G40" s="311"/>
      <c r="H40" s="312"/>
      <c r="I40" s="313"/>
      <c r="J40" s="314"/>
      <c r="K40" s="315"/>
      <c r="L40" s="310"/>
      <c r="M40" s="311"/>
      <c r="N40" s="312"/>
      <c r="O40" s="313"/>
      <c r="P40" s="314"/>
      <c r="Q40" s="315"/>
      <c r="R40" s="165"/>
    </row>
    <row r="41" spans="1:18" ht="15">
      <c r="A41" s="23"/>
      <c r="B41" s="158"/>
      <c r="C41" s="24"/>
      <c r="D41" s="24"/>
      <c r="E41" s="25"/>
      <c r="F41" s="26"/>
      <c r="G41" s="27"/>
      <c r="H41" s="28"/>
      <c r="I41" s="29"/>
      <c r="J41" s="30"/>
      <c r="K41" s="25"/>
      <c r="L41" s="26"/>
      <c r="M41" s="27"/>
      <c r="N41" s="28"/>
      <c r="O41" s="29"/>
      <c r="P41" s="30"/>
      <c r="Q41" s="25"/>
      <c r="R41" s="165"/>
    </row>
    <row r="42" spans="1:18" ht="15">
      <c r="A42" s="23"/>
      <c r="B42" s="158"/>
      <c r="C42" s="24"/>
      <c r="D42" s="24"/>
      <c r="E42" s="25"/>
      <c r="F42" s="26"/>
      <c r="G42" s="27"/>
      <c r="H42" s="28"/>
      <c r="I42" s="29"/>
      <c r="J42" s="30"/>
      <c r="K42" s="25"/>
      <c r="L42" s="26"/>
      <c r="M42" s="27"/>
      <c r="N42" s="28"/>
      <c r="O42" s="29"/>
      <c r="P42" s="30"/>
      <c r="Q42" s="25"/>
      <c r="R42" s="165"/>
    </row>
    <row r="43" spans="1:18" ht="15">
      <c r="A43" s="14"/>
      <c r="B43" s="15"/>
      <c r="C43" s="16"/>
      <c r="D43" s="16"/>
      <c r="E43" s="17"/>
      <c r="F43" s="18"/>
      <c r="G43" s="19"/>
      <c r="H43" s="20"/>
      <c r="I43" s="21"/>
      <c r="J43" s="22"/>
      <c r="K43" s="17"/>
      <c r="L43" s="18"/>
      <c r="M43" s="19"/>
      <c r="N43" s="20"/>
      <c r="O43" s="21"/>
      <c r="P43" s="22"/>
      <c r="Q43" s="17"/>
      <c r="R43" s="165"/>
    </row>
    <row r="44" spans="1:18" ht="15">
      <c r="A44" s="14"/>
      <c r="B44" s="15"/>
      <c r="C44" s="16"/>
      <c r="D44" s="16"/>
      <c r="E44" s="17"/>
      <c r="F44" s="18"/>
      <c r="G44" s="19"/>
      <c r="H44" s="20"/>
      <c r="I44" s="21"/>
      <c r="J44" s="22"/>
      <c r="K44" s="17"/>
      <c r="L44" s="18"/>
      <c r="M44" s="19"/>
      <c r="N44" s="20"/>
      <c r="O44" s="21"/>
      <c r="P44" s="22"/>
      <c r="Q44" s="17"/>
      <c r="R44" s="165"/>
    </row>
    <row r="45" spans="1:18" ht="15">
      <c r="A45" s="14"/>
      <c r="B45" s="15"/>
      <c r="C45" s="16"/>
      <c r="D45" s="16"/>
      <c r="E45" s="17"/>
      <c r="F45" s="18"/>
      <c r="G45" s="19"/>
      <c r="H45" s="20"/>
      <c r="I45" s="21"/>
      <c r="J45" s="22"/>
      <c r="K45" s="17"/>
      <c r="L45" s="18"/>
      <c r="M45" s="19"/>
      <c r="N45" s="20"/>
      <c r="O45" s="21"/>
      <c r="P45" s="22"/>
      <c r="Q45" s="17"/>
      <c r="R45" s="165"/>
    </row>
    <row r="46" spans="1:18" ht="15">
      <c r="A46" s="14"/>
      <c r="B46" s="15"/>
      <c r="C46" s="16"/>
      <c r="D46" s="16"/>
      <c r="E46" s="17"/>
      <c r="F46" s="18"/>
      <c r="G46" s="19"/>
      <c r="H46" s="20"/>
      <c r="I46" s="21"/>
      <c r="J46" s="22"/>
      <c r="K46" s="17"/>
      <c r="L46" s="18"/>
      <c r="M46" s="19"/>
      <c r="N46" s="20"/>
      <c r="O46" s="21"/>
      <c r="P46" s="22"/>
      <c r="Q46" s="17"/>
      <c r="R46" s="165"/>
    </row>
    <row r="47" spans="1:18" ht="15">
      <c r="A47" s="14"/>
      <c r="B47" s="15"/>
      <c r="C47" s="16"/>
      <c r="D47" s="16"/>
      <c r="E47" s="17"/>
      <c r="F47" s="18"/>
      <c r="G47" s="19"/>
      <c r="H47" s="20"/>
      <c r="I47" s="21"/>
      <c r="J47" s="22"/>
      <c r="K47" s="17"/>
      <c r="L47" s="18"/>
      <c r="M47" s="19"/>
      <c r="N47" s="20"/>
      <c r="O47" s="21"/>
      <c r="P47" s="22"/>
      <c r="Q47" s="17"/>
      <c r="R47" s="165"/>
    </row>
    <row r="48" spans="1:18" ht="15.75" thickBot="1">
      <c r="A48" s="111"/>
      <c r="B48" s="166"/>
      <c r="C48" s="112"/>
      <c r="D48" s="112"/>
      <c r="E48" s="116"/>
      <c r="F48" s="113"/>
      <c r="G48" s="114"/>
      <c r="H48" s="115"/>
      <c r="I48" s="167"/>
      <c r="J48" s="168"/>
      <c r="K48" s="116"/>
      <c r="L48" s="113"/>
      <c r="M48" s="114"/>
      <c r="N48" s="115"/>
      <c r="O48" s="167"/>
      <c r="P48" s="168"/>
      <c r="Q48" s="116"/>
      <c r="R48" s="165"/>
    </row>
    <row r="49" spans="1:18" ht="15.75" thickBot="1">
      <c r="A49" s="100" t="s">
        <v>28</v>
      </c>
      <c r="B49" s="101"/>
      <c r="C49" s="101"/>
      <c r="D49" s="101"/>
      <c r="E49" s="102"/>
      <c r="F49" s="103">
        <f>_xlfn.SUMIFS(F39:F48,$D39:$D48,"=F")</f>
        <v>0</v>
      </c>
      <c r="G49" s="104">
        <f>_xlfn.SUMIFS(G39:G48,$D39:$D48,"=F")</f>
        <v>0</v>
      </c>
      <c r="H49" s="105">
        <f>_xlfn.SUMIFS(H39:H48,$D39:$D48,"=F")</f>
        <v>0</v>
      </c>
      <c r="I49" s="106">
        <f>_xlfn.SUMIFS(I39:I48,$D39:$D48,"=F")</f>
        <v>0</v>
      </c>
      <c r="J49" s="107">
        <f>_xlfn.SUMIFS(J39:J48,$D39:$D48,"=F")</f>
        <v>0</v>
      </c>
      <c r="K49" s="108"/>
      <c r="L49" s="103">
        <f>_xlfn.SUMIFS(L39:L48,$D39:$D48,"=F")</f>
        <v>0</v>
      </c>
      <c r="M49" s="104">
        <f>_xlfn.SUMIFS(M39:M48,$D39:$D48,"=F")</f>
        <v>0</v>
      </c>
      <c r="N49" s="105">
        <f>_xlfn.SUMIFS(N39:N48,$D39:$D48,"=F")</f>
        <v>0</v>
      </c>
      <c r="O49" s="106">
        <f>_xlfn.SUMIFS(O39:O48,$D39:$D48,"=F")</f>
        <v>0</v>
      </c>
      <c r="P49" s="107">
        <f>_xlfn.SUMIFS(P39:P48,$D39:$D48,"=F")</f>
        <v>0</v>
      </c>
      <c r="Q49" s="109"/>
      <c r="R49" s="169"/>
    </row>
    <row r="50" spans="1:17" ht="15">
      <c r="A50" s="280"/>
      <c r="B50" s="281"/>
      <c r="C50" s="281"/>
      <c r="D50" s="281"/>
      <c r="E50" s="281"/>
      <c r="F50" s="282"/>
      <c r="G50" s="283"/>
      <c r="H50" s="284"/>
      <c r="I50" s="285"/>
      <c r="J50" s="286"/>
      <c r="K50" s="281"/>
      <c r="L50" s="282"/>
      <c r="M50" s="283"/>
      <c r="N50" s="284"/>
      <c r="O50" s="285"/>
      <c r="P50" s="286"/>
      <c r="Q50" s="281"/>
    </row>
    <row r="51" spans="1:17" ht="15">
      <c r="A51" s="371"/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</row>
    <row r="53" ht="15.75" thickBot="1"/>
    <row r="54" spans="1:19" s="91" customFormat="1" ht="15.75" thickBot="1">
      <c r="A54" s="274"/>
      <c r="B54" s="273"/>
      <c r="C54" s="273"/>
      <c r="D54" s="273"/>
      <c r="E54" s="273"/>
      <c r="F54" s="35"/>
      <c r="G54" s="36"/>
      <c r="H54" s="37"/>
      <c r="I54" s="38"/>
      <c r="J54" s="39"/>
      <c r="K54" s="273"/>
      <c r="L54" s="35"/>
      <c r="M54" s="36"/>
      <c r="N54" s="37"/>
      <c r="O54" s="38"/>
      <c r="P54" s="39"/>
      <c r="Q54" s="273"/>
      <c r="R54" s="75">
        <f>SUMIF($E11:$E49,"=1",R11:R49)</f>
        <v>14</v>
      </c>
      <c r="S54" s="90"/>
    </row>
    <row r="55" ht="15">
      <c r="U55" s="42">
        <f>(14*2+16*2)/4</f>
        <v>15</v>
      </c>
    </row>
    <row r="57" spans="6:15" ht="15">
      <c r="F57" s="152"/>
      <c r="G57" s="153"/>
      <c r="H57" s="154"/>
      <c r="I57" s="155"/>
      <c r="J57" s="156"/>
      <c r="K57" s="157"/>
      <c r="L57" s="152"/>
      <c r="M57" s="153"/>
      <c r="N57" s="154"/>
      <c r="O57" s="155"/>
    </row>
    <row r="58" spans="6:15" ht="15">
      <c r="F58" s="355"/>
      <c r="G58" s="355"/>
      <c r="H58" s="355"/>
      <c r="I58" s="355"/>
      <c r="J58" s="156"/>
      <c r="K58" s="157"/>
      <c r="L58" s="355"/>
      <c r="M58" s="355"/>
      <c r="N58" s="355"/>
      <c r="O58" s="355"/>
    </row>
    <row r="59" spans="6:15" ht="15">
      <c r="F59" s="152"/>
      <c r="G59" s="153"/>
      <c r="H59" s="154"/>
      <c r="I59" s="155"/>
      <c r="J59" s="355"/>
      <c r="K59" s="355"/>
      <c r="L59" s="152"/>
      <c r="M59" s="153"/>
      <c r="N59" s="154"/>
      <c r="O59" s="155"/>
    </row>
    <row r="60" spans="6:15" ht="15">
      <c r="F60" s="152"/>
      <c r="G60" s="153"/>
      <c r="H60" s="154"/>
      <c r="I60" s="155"/>
      <c r="J60" s="156"/>
      <c r="K60" s="157"/>
      <c r="L60" s="152"/>
      <c r="M60" s="153"/>
      <c r="N60" s="154"/>
      <c r="O60" s="155"/>
    </row>
    <row r="66" ht="15.75" thickBot="1"/>
    <row r="67" spans="6:15" ht="15.75" thickBot="1">
      <c r="F67" s="356">
        <f>SUM(F$36:I$36)</f>
        <v>14</v>
      </c>
      <c r="G67" s="357"/>
      <c r="H67" s="357"/>
      <c r="I67" s="358"/>
      <c r="J67" s="359"/>
      <c r="K67" s="373"/>
      <c r="L67" s="356">
        <f>SUM(L$36:O$36)</f>
        <v>0</v>
      </c>
      <c r="M67" s="357"/>
      <c r="N67" s="357"/>
      <c r="O67" s="358"/>
    </row>
  </sheetData>
  <sheetProtection/>
  <mergeCells count="12">
    <mergeCell ref="J59:K59"/>
    <mergeCell ref="F58:I58"/>
    <mergeCell ref="L58:O58"/>
    <mergeCell ref="F67:I67"/>
    <mergeCell ref="J67:K67"/>
    <mergeCell ref="L67:O67"/>
    <mergeCell ref="L1:P1"/>
    <mergeCell ref="L2:P2"/>
    <mergeCell ref="G7:K7"/>
    <mergeCell ref="E9:M9"/>
    <mergeCell ref="A38:B38"/>
    <mergeCell ref="A51:Q51"/>
  </mergeCells>
  <conditionalFormatting sqref="J50">
    <cfRule type="cellIs" priority="2" dxfId="11" operator="greaterThan">
      <formula>30</formula>
    </cfRule>
  </conditionalFormatting>
  <conditionalFormatting sqref="P50">
    <cfRule type="cellIs" priority="1" dxfId="11" operator="greaterThan">
      <formula>30</formula>
    </cfRule>
  </conditionalFormatting>
  <printOptions/>
  <pageMargins left="0.4330708661417323" right="0.15748031496062992" top="0.35433070866141736" bottom="0.6299212598425197" header="0.1968503937007874" footer="0.1968503937007874"/>
  <pageSetup fitToHeight="0" horizontalDpi="300" verticalDpi="300" orientation="portrait" paperSize="9" scale="79" r:id="rId1"/>
  <headerFooter>
    <oddFooter>&amp;LRECTOR,
Prof.univ.dr. Cezar Ionuț SPÎNU&amp;CDECAN,
Prof. univ. dr. ing. Marian CIONTU&amp;RDIRECTOR DEPARTAMENT,
Conf. univ. dr. ing.  Daniela POPESCU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SheetLayoutView="100" zoomScalePageLayoutView="0" workbookViewId="0" topLeftCell="A34">
      <selection activeCell="A67" sqref="A67:IV67"/>
    </sheetView>
  </sheetViews>
  <sheetFormatPr defaultColWidth="9.140625" defaultRowHeight="15"/>
  <cols>
    <col min="1" max="1" width="37.140625" style="3" customWidth="1"/>
    <col min="2" max="2" width="10.140625" style="34" customWidth="1"/>
    <col min="3" max="3" width="3.421875" style="34" customWidth="1"/>
    <col min="4" max="4" width="3.7109375" style="34" bestFit="1" customWidth="1"/>
    <col min="5" max="5" width="4.8515625" style="34" customWidth="1"/>
    <col min="6" max="6" width="6.57421875" style="35" customWidth="1"/>
    <col min="7" max="7" width="4.140625" style="36" customWidth="1"/>
    <col min="8" max="8" width="3.8515625" style="37" customWidth="1"/>
    <col min="9" max="9" width="4.00390625" style="38" customWidth="1"/>
    <col min="10" max="10" width="7.00390625" style="39" bestFit="1" customWidth="1"/>
    <col min="11" max="11" width="4.7109375" style="34" customWidth="1"/>
    <col min="12" max="12" width="7.140625" style="35" customWidth="1"/>
    <col min="13" max="13" width="4.140625" style="36" customWidth="1"/>
    <col min="14" max="14" width="4.00390625" style="37" customWidth="1"/>
    <col min="15" max="15" width="4.140625" style="38" customWidth="1"/>
    <col min="16" max="16" width="7.00390625" style="39" bestFit="1" customWidth="1"/>
    <col min="17" max="17" width="4.421875" style="34" customWidth="1"/>
    <col min="18" max="18" width="3.8515625" style="34" hidden="1" customWidth="1"/>
    <col min="19" max="19" width="9.140625" style="41" customWidth="1"/>
    <col min="20" max="16384" width="9.140625" style="42" customWidth="1"/>
  </cols>
  <sheetData>
    <row r="1" spans="1:16" ht="15">
      <c r="A1" s="2" t="s">
        <v>0</v>
      </c>
      <c r="L1" s="361" t="s">
        <v>49</v>
      </c>
      <c r="M1" s="362"/>
      <c r="N1" s="362"/>
      <c r="O1" s="362"/>
      <c r="P1" s="362"/>
    </row>
    <row r="2" spans="1:16" ht="15">
      <c r="A2" s="2" t="s">
        <v>45</v>
      </c>
      <c r="L2" s="361" t="s">
        <v>53</v>
      </c>
      <c r="M2" s="362"/>
      <c r="N2" s="362"/>
      <c r="O2" s="362"/>
      <c r="P2" s="362"/>
    </row>
    <row r="3" ht="15">
      <c r="A3" s="2" t="s">
        <v>46</v>
      </c>
    </row>
    <row r="4" ht="15">
      <c r="A4" s="3" t="s">
        <v>55</v>
      </c>
    </row>
    <row r="5" ht="15.75" thickBot="1">
      <c r="A5" s="3" t="s">
        <v>56</v>
      </c>
    </row>
    <row r="6" spans="1:12" ht="15.75" thickBot="1">
      <c r="A6" s="3" t="s">
        <v>57</v>
      </c>
      <c r="F6" s="43" t="s">
        <v>38</v>
      </c>
      <c r="G6" s="44"/>
      <c r="H6" s="45"/>
      <c r="I6" s="46"/>
      <c r="J6" s="47"/>
      <c r="K6" s="48"/>
      <c r="L6" s="43" t="s">
        <v>39</v>
      </c>
    </row>
    <row r="7" spans="1:12" ht="15.75" thickBot="1">
      <c r="A7" s="3" t="s">
        <v>58</v>
      </c>
      <c r="F7" s="49"/>
      <c r="G7" s="363" t="s">
        <v>40</v>
      </c>
      <c r="H7" s="364"/>
      <c r="I7" s="364"/>
      <c r="J7" s="364"/>
      <c r="K7" s="365"/>
      <c r="L7" s="50"/>
    </row>
    <row r="9" spans="5:13" ht="15.75" thickBot="1">
      <c r="E9" s="366" t="s">
        <v>59</v>
      </c>
      <c r="F9" s="366"/>
      <c r="G9" s="366"/>
      <c r="H9" s="366"/>
      <c r="I9" s="366"/>
      <c r="J9" s="366"/>
      <c r="K9" s="366"/>
      <c r="L9" s="366"/>
      <c r="M9" s="366"/>
    </row>
    <row r="10" spans="1:18" s="61" customFormat="1" ht="60.75" thickBot="1">
      <c r="A10" s="51" t="s">
        <v>1</v>
      </c>
      <c r="B10" s="52" t="s">
        <v>2</v>
      </c>
      <c r="C10" s="53" t="s">
        <v>42</v>
      </c>
      <c r="D10" s="53" t="s">
        <v>44</v>
      </c>
      <c r="E10" s="54" t="s">
        <v>43</v>
      </c>
      <c r="F10" s="55" t="s">
        <v>3</v>
      </c>
      <c r="G10" s="56" t="s">
        <v>4</v>
      </c>
      <c r="H10" s="57" t="s">
        <v>5</v>
      </c>
      <c r="I10" s="58" t="s">
        <v>6</v>
      </c>
      <c r="J10" s="59" t="s">
        <v>7</v>
      </c>
      <c r="K10" s="54" t="s">
        <v>8</v>
      </c>
      <c r="L10" s="55" t="s">
        <v>9</v>
      </c>
      <c r="M10" s="56" t="s">
        <v>10</v>
      </c>
      <c r="N10" s="57" t="s">
        <v>11</v>
      </c>
      <c r="O10" s="58" t="s">
        <v>12</v>
      </c>
      <c r="P10" s="59" t="s">
        <v>13</v>
      </c>
      <c r="Q10" s="54" t="s">
        <v>14</v>
      </c>
      <c r="R10" s="60" t="s">
        <v>27</v>
      </c>
    </row>
    <row r="11" spans="1:18" ht="15.75" thickBot="1">
      <c r="A11" s="62" t="s">
        <v>51</v>
      </c>
      <c r="B11" s="4"/>
      <c r="C11" s="63"/>
      <c r="D11" s="63"/>
      <c r="E11" s="64"/>
      <c r="F11" s="65"/>
      <c r="G11" s="66"/>
      <c r="H11" s="67"/>
      <c r="I11" s="68"/>
      <c r="J11" s="69"/>
      <c r="K11" s="64"/>
      <c r="L11" s="65"/>
      <c r="M11" s="66"/>
      <c r="N11" s="67"/>
      <c r="O11" s="68"/>
      <c r="P11" s="69"/>
      <c r="Q11" s="70"/>
      <c r="R11" s="71">
        <v>3</v>
      </c>
    </row>
    <row r="12" spans="1:18" ht="15">
      <c r="A12" s="5"/>
      <c r="B12" s="6"/>
      <c r="C12" s="7"/>
      <c r="D12" s="7"/>
      <c r="E12" s="8"/>
      <c r="F12" s="9"/>
      <c r="G12" s="10"/>
      <c r="H12" s="11"/>
      <c r="I12" s="12"/>
      <c r="J12" s="13"/>
      <c r="K12" s="8"/>
      <c r="L12" s="9"/>
      <c r="M12" s="10"/>
      <c r="N12" s="11"/>
      <c r="O12" s="12"/>
      <c r="P12" s="13"/>
      <c r="Q12" s="8"/>
      <c r="R12" s="72">
        <v>4</v>
      </c>
    </row>
    <row r="13" spans="1:18" ht="15">
      <c r="A13" s="14"/>
      <c r="B13" s="15"/>
      <c r="C13" s="16"/>
      <c r="D13" s="16"/>
      <c r="E13" s="17"/>
      <c r="F13" s="18"/>
      <c r="G13" s="19"/>
      <c r="H13" s="20"/>
      <c r="I13" s="21"/>
      <c r="J13" s="22"/>
      <c r="K13" s="17"/>
      <c r="L13" s="18"/>
      <c r="M13" s="19"/>
      <c r="N13" s="20"/>
      <c r="O13" s="21"/>
      <c r="P13" s="22"/>
      <c r="Q13" s="17"/>
      <c r="R13" s="72">
        <v>3</v>
      </c>
    </row>
    <row r="14" spans="1:18" ht="15">
      <c r="A14" s="14"/>
      <c r="B14" s="15"/>
      <c r="C14" s="16"/>
      <c r="D14" s="16"/>
      <c r="E14" s="17"/>
      <c r="F14" s="18"/>
      <c r="G14" s="19"/>
      <c r="H14" s="20"/>
      <c r="I14" s="21"/>
      <c r="J14" s="22"/>
      <c r="K14" s="17"/>
      <c r="L14" s="18"/>
      <c r="M14" s="19"/>
      <c r="N14" s="20"/>
      <c r="O14" s="21"/>
      <c r="P14" s="22"/>
      <c r="Q14" s="17"/>
      <c r="R14" s="72">
        <v>3</v>
      </c>
    </row>
    <row r="15" spans="1:18" ht="15">
      <c r="A15" s="23"/>
      <c r="B15" s="15"/>
      <c r="C15" s="24"/>
      <c r="D15" s="24"/>
      <c r="E15" s="25"/>
      <c r="F15" s="26"/>
      <c r="G15" s="27"/>
      <c r="H15" s="28"/>
      <c r="I15" s="29"/>
      <c r="J15" s="30"/>
      <c r="K15" s="25"/>
      <c r="L15" s="26"/>
      <c r="M15" s="27"/>
      <c r="N15" s="28"/>
      <c r="O15" s="29"/>
      <c r="P15" s="30"/>
      <c r="Q15" s="25"/>
      <c r="R15" s="72">
        <v>3</v>
      </c>
    </row>
    <row r="16" spans="1:18" ht="15">
      <c r="A16" s="23"/>
      <c r="B16" s="15"/>
      <c r="C16" s="24"/>
      <c r="D16" s="24"/>
      <c r="E16" s="25"/>
      <c r="F16" s="26"/>
      <c r="G16" s="27"/>
      <c r="H16" s="28"/>
      <c r="I16" s="29"/>
      <c r="J16" s="30"/>
      <c r="K16" s="25"/>
      <c r="L16" s="26"/>
      <c r="M16" s="27"/>
      <c r="N16" s="28"/>
      <c r="O16" s="29"/>
      <c r="P16" s="30"/>
      <c r="Q16" s="25"/>
      <c r="R16" s="72">
        <v>2</v>
      </c>
    </row>
    <row r="17" spans="1:18" ht="15">
      <c r="A17" s="23"/>
      <c r="B17" s="15"/>
      <c r="C17" s="24"/>
      <c r="D17" s="24"/>
      <c r="E17" s="25"/>
      <c r="F17" s="26"/>
      <c r="G17" s="27"/>
      <c r="H17" s="28"/>
      <c r="I17" s="29"/>
      <c r="J17" s="30"/>
      <c r="K17" s="25"/>
      <c r="L17" s="26"/>
      <c r="M17" s="27"/>
      <c r="N17" s="28"/>
      <c r="O17" s="29"/>
      <c r="P17" s="30"/>
      <c r="Q17" s="25"/>
      <c r="R17" s="72">
        <v>2</v>
      </c>
    </row>
    <row r="18" spans="1:18" ht="15">
      <c r="A18" s="23"/>
      <c r="B18" s="15"/>
      <c r="C18" s="24"/>
      <c r="D18" s="24"/>
      <c r="E18" s="25"/>
      <c r="F18" s="26"/>
      <c r="G18" s="27"/>
      <c r="H18" s="28"/>
      <c r="I18" s="29"/>
      <c r="J18" s="30"/>
      <c r="K18" s="25"/>
      <c r="L18" s="26"/>
      <c r="M18" s="27"/>
      <c r="N18" s="28"/>
      <c r="O18" s="29"/>
      <c r="P18" s="30"/>
      <c r="Q18" s="25"/>
      <c r="R18" s="72">
        <v>2</v>
      </c>
    </row>
    <row r="19" spans="1:18" ht="15">
      <c r="A19" s="23"/>
      <c r="B19" s="15"/>
      <c r="C19" s="24"/>
      <c r="D19" s="24"/>
      <c r="E19" s="25"/>
      <c r="F19" s="26"/>
      <c r="G19" s="27"/>
      <c r="H19" s="28"/>
      <c r="I19" s="29"/>
      <c r="J19" s="30"/>
      <c r="K19" s="25"/>
      <c r="L19" s="26"/>
      <c r="M19" s="27"/>
      <c r="N19" s="28"/>
      <c r="O19" s="29"/>
      <c r="P19" s="30"/>
      <c r="Q19" s="25"/>
      <c r="R19" s="72">
        <v>4</v>
      </c>
    </row>
    <row r="20" spans="1:18" ht="15">
      <c r="A20" s="23"/>
      <c r="B20" s="15"/>
      <c r="C20" s="24"/>
      <c r="D20" s="24"/>
      <c r="E20" s="25"/>
      <c r="F20" s="26"/>
      <c r="G20" s="27"/>
      <c r="H20" s="28"/>
      <c r="I20" s="29"/>
      <c r="J20" s="30"/>
      <c r="K20" s="25"/>
      <c r="L20" s="26"/>
      <c r="M20" s="27"/>
      <c r="N20" s="28"/>
      <c r="O20" s="29"/>
      <c r="P20" s="30"/>
      <c r="Q20" s="25"/>
      <c r="R20" s="72">
        <v>3</v>
      </c>
    </row>
    <row r="21" spans="1:18" ht="15">
      <c r="A21" s="23"/>
      <c r="B21" s="15"/>
      <c r="C21" s="24"/>
      <c r="D21" s="24"/>
      <c r="E21" s="25"/>
      <c r="F21" s="26"/>
      <c r="G21" s="27"/>
      <c r="H21" s="28"/>
      <c r="I21" s="29"/>
      <c r="J21" s="30"/>
      <c r="K21" s="25"/>
      <c r="L21" s="26"/>
      <c r="M21" s="27"/>
      <c r="N21" s="28"/>
      <c r="O21" s="29"/>
      <c r="P21" s="30"/>
      <c r="Q21" s="25"/>
      <c r="R21" s="72">
        <v>2</v>
      </c>
    </row>
    <row r="22" spans="1:18" ht="15">
      <c r="A22" s="23"/>
      <c r="B22" s="15"/>
      <c r="C22" s="24"/>
      <c r="D22" s="24"/>
      <c r="E22" s="25"/>
      <c r="F22" s="26"/>
      <c r="G22" s="27"/>
      <c r="H22" s="28"/>
      <c r="I22" s="29"/>
      <c r="J22" s="30"/>
      <c r="K22" s="25"/>
      <c r="L22" s="26"/>
      <c r="M22" s="27"/>
      <c r="N22" s="28"/>
      <c r="O22" s="29"/>
      <c r="P22" s="30"/>
      <c r="Q22" s="25"/>
      <c r="R22" s="72">
        <v>4</v>
      </c>
    </row>
    <row r="23" spans="1:18" ht="15">
      <c r="A23" s="23"/>
      <c r="B23" s="15"/>
      <c r="C23" s="24"/>
      <c r="D23" s="24"/>
      <c r="E23" s="25"/>
      <c r="F23" s="26"/>
      <c r="G23" s="27"/>
      <c r="H23" s="28"/>
      <c r="I23" s="29"/>
      <c r="J23" s="30"/>
      <c r="K23" s="25"/>
      <c r="L23" s="26"/>
      <c r="M23" s="27"/>
      <c r="N23" s="28"/>
      <c r="O23" s="29"/>
      <c r="P23" s="30"/>
      <c r="Q23" s="25"/>
      <c r="R23" s="72">
        <v>2</v>
      </c>
    </row>
    <row r="24" spans="1:18" ht="15">
      <c r="A24" s="23"/>
      <c r="B24" s="15"/>
      <c r="C24" s="24"/>
      <c r="D24" s="24"/>
      <c r="E24" s="25"/>
      <c r="F24" s="26"/>
      <c r="G24" s="27"/>
      <c r="H24" s="28"/>
      <c r="I24" s="29"/>
      <c r="J24" s="30"/>
      <c r="K24" s="25"/>
      <c r="L24" s="26"/>
      <c r="M24" s="27"/>
      <c r="N24" s="28"/>
      <c r="O24" s="29"/>
      <c r="P24" s="30"/>
      <c r="Q24" s="25"/>
      <c r="R24" s="72">
        <v>2</v>
      </c>
    </row>
    <row r="25" spans="1:18" ht="15">
      <c r="A25" s="23"/>
      <c r="B25" s="15"/>
      <c r="C25" s="24"/>
      <c r="D25" s="24"/>
      <c r="E25" s="25"/>
      <c r="F25" s="26"/>
      <c r="G25" s="27"/>
      <c r="H25" s="28"/>
      <c r="I25" s="29"/>
      <c r="J25" s="30"/>
      <c r="K25" s="25"/>
      <c r="L25" s="26"/>
      <c r="M25" s="27"/>
      <c r="N25" s="28"/>
      <c r="O25" s="29"/>
      <c r="P25" s="30"/>
      <c r="Q25" s="25"/>
      <c r="R25" s="72">
        <v>3</v>
      </c>
    </row>
    <row r="26" spans="1:18" ht="15">
      <c r="A26" s="23"/>
      <c r="B26" s="15"/>
      <c r="C26" s="24"/>
      <c r="D26" s="24"/>
      <c r="E26" s="25"/>
      <c r="F26" s="26"/>
      <c r="G26" s="27"/>
      <c r="H26" s="28"/>
      <c r="I26" s="29"/>
      <c r="J26" s="30"/>
      <c r="K26" s="25"/>
      <c r="L26" s="26"/>
      <c r="M26" s="27"/>
      <c r="N26" s="28"/>
      <c r="O26" s="29"/>
      <c r="P26" s="30"/>
      <c r="Q26" s="25"/>
      <c r="R26" s="72">
        <v>4</v>
      </c>
    </row>
    <row r="27" spans="1:18" ht="15">
      <c r="A27" s="23"/>
      <c r="B27" s="15"/>
      <c r="C27" s="24"/>
      <c r="D27" s="24"/>
      <c r="E27" s="25"/>
      <c r="F27" s="26"/>
      <c r="G27" s="27"/>
      <c r="H27" s="28"/>
      <c r="I27" s="29"/>
      <c r="J27" s="30"/>
      <c r="K27" s="25"/>
      <c r="L27" s="26"/>
      <c r="M27" s="27"/>
      <c r="N27" s="28"/>
      <c r="O27" s="29"/>
      <c r="P27" s="30"/>
      <c r="Q27" s="25"/>
      <c r="R27" s="72"/>
    </row>
    <row r="28" spans="1:18" ht="15">
      <c r="A28" s="23"/>
      <c r="B28" s="15"/>
      <c r="C28" s="24"/>
      <c r="D28" s="24"/>
      <c r="E28" s="25"/>
      <c r="F28" s="26"/>
      <c r="G28" s="27"/>
      <c r="H28" s="28"/>
      <c r="I28" s="29"/>
      <c r="J28" s="30"/>
      <c r="K28" s="25"/>
      <c r="L28" s="26"/>
      <c r="M28" s="27"/>
      <c r="N28" s="28"/>
      <c r="O28" s="29"/>
      <c r="P28" s="30"/>
      <c r="Q28" s="25"/>
      <c r="R28" s="72"/>
    </row>
    <row r="29" spans="1:18" ht="15">
      <c r="A29" s="23"/>
      <c r="B29" s="15"/>
      <c r="C29" s="24"/>
      <c r="D29" s="24"/>
      <c r="E29" s="25"/>
      <c r="F29" s="26"/>
      <c r="G29" s="27"/>
      <c r="H29" s="28"/>
      <c r="I29" s="29"/>
      <c r="J29" s="30"/>
      <c r="K29" s="25"/>
      <c r="L29" s="26"/>
      <c r="M29" s="27"/>
      <c r="N29" s="28"/>
      <c r="O29" s="29"/>
      <c r="P29" s="30"/>
      <c r="Q29" s="25"/>
      <c r="R29" s="72"/>
    </row>
    <row r="30" spans="1:18" ht="15">
      <c r="A30" s="23"/>
      <c r="B30" s="15"/>
      <c r="C30" s="24"/>
      <c r="D30" s="24"/>
      <c r="E30" s="25"/>
      <c r="F30" s="26"/>
      <c r="G30" s="27"/>
      <c r="H30" s="28"/>
      <c r="I30" s="29"/>
      <c r="J30" s="30"/>
      <c r="K30" s="25"/>
      <c r="L30" s="26"/>
      <c r="M30" s="27"/>
      <c r="N30" s="28"/>
      <c r="O30" s="29"/>
      <c r="P30" s="30"/>
      <c r="Q30" s="25"/>
      <c r="R30" s="72"/>
    </row>
    <row r="31" spans="1:18" ht="15">
      <c r="A31" s="23"/>
      <c r="B31" s="15"/>
      <c r="C31" s="24"/>
      <c r="D31" s="24"/>
      <c r="E31" s="25"/>
      <c r="F31" s="26"/>
      <c r="G31" s="27"/>
      <c r="H31" s="28"/>
      <c r="I31" s="29"/>
      <c r="J31" s="30"/>
      <c r="K31" s="25"/>
      <c r="L31" s="26"/>
      <c r="M31" s="27"/>
      <c r="N31" s="28"/>
      <c r="O31" s="29"/>
      <c r="P31" s="30"/>
      <c r="Q31" s="25"/>
      <c r="R31" s="72"/>
    </row>
    <row r="32" spans="1:18" ht="15">
      <c r="A32" s="23"/>
      <c r="B32" s="15"/>
      <c r="C32" s="24"/>
      <c r="D32" s="24"/>
      <c r="E32" s="25"/>
      <c r="F32" s="26"/>
      <c r="G32" s="27"/>
      <c r="H32" s="28"/>
      <c r="I32" s="29"/>
      <c r="J32" s="30"/>
      <c r="K32" s="25"/>
      <c r="L32" s="26"/>
      <c r="M32" s="27"/>
      <c r="N32" s="28"/>
      <c r="O32" s="29"/>
      <c r="P32" s="30"/>
      <c r="Q32" s="25"/>
      <c r="R32" s="72"/>
    </row>
    <row r="33" spans="1:18" ht="15">
      <c r="A33" s="14"/>
      <c r="B33" s="15"/>
      <c r="C33" s="16"/>
      <c r="D33" s="16"/>
      <c r="E33" s="17"/>
      <c r="F33" s="18"/>
      <c r="G33" s="19"/>
      <c r="H33" s="20"/>
      <c r="I33" s="21"/>
      <c r="J33" s="22"/>
      <c r="K33" s="17"/>
      <c r="L33" s="18"/>
      <c r="M33" s="19"/>
      <c r="N33" s="20"/>
      <c r="O33" s="21"/>
      <c r="P33" s="22"/>
      <c r="Q33" s="17"/>
      <c r="R33" s="72"/>
    </row>
    <row r="34" spans="1:18" ht="15">
      <c r="A34" s="14"/>
      <c r="B34" s="15"/>
      <c r="C34" s="16"/>
      <c r="D34" s="16"/>
      <c r="E34" s="17"/>
      <c r="F34" s="18"/>
      <c r="G34" s="19"/>
      <c r="H34" s="20"/>
      <c r="I34" s="21"/>
      <c r="J34" s="22"/>
      <c r="K34" s="17"/>
      <c r="L34" s="18"/>
      <c r="M34" s="19"/>
      <c r="N34" s="20"/>
      <c r="O34" s="21"/>
      <c r="P34" s="22"/>
      <c r="Q34" s="17"/>
      <c r="R34" s="72"/>
    </row>
    <row r="35" spans="1:18" ht="15.75" thickBot="1">
      <c r="A35" s="14"/>
      <c r="B35" s="15"/>
      <c r="C35" s="16"/>
      <c r="D35" s="16"/>
      <c r="E35" s="17"/>
      <c r="F35" s="18"/>
      <c r="G35" s="19"/>
      <c r="H35" s="20"/>
      <c r="I35" s="21"/>
      <c r="J35" s="22"/>
      <c r="K35" s="17"/>
      <c r="L35" s="18"/>
      <c r="M35" s="19"/>
      <c r="N35" s="20"/>
      <c r="O35" s="21"/>
      <c r="P35" s="22"/>
      <c r="Q35" s="17"/>
      <c r="R35" s="72"/>
    </row>
    <row r="36" spans="1:18" ht="15.75" thickBot="1">
      <c r="A36" s="73" t="s">
        <v>28</v>
      </c>
      <c r="B36" s="74"/>
      <c r="C36" s="74"/>
      <c r="D36" s="74"/>
      <c r="E36" s="75"/>
      <c r="F36" s="76">
        <f>_xlfn.SUMIFS(F12:F35,$E12:$E35,"=1")</f>
        <v>0</v>
      </c>
      <c r="G36" s="77">
        <f>_xlfn.SUMIFS(G12:G35,$E12:$E35,"=1")</f>
        <v>0</v>
      </c>
      <c r="H36" s="78">
        <f>_xlfn.SUMIFS(H12:H35,$E12:$E35,"=1")</f>
        <v>0</v>
      </c>
      <c r="I36" s="79">
        <f>_xlfn.SUMIFS(I12:I35,$E12:$E35,"=1")</f>
        <v>0</v>
      </c>
      <c r="J36" s="80">
        <f>_xlfn.SUMIFS(J12:J35,$E12:$E35,"=1")+_xlfn.SUMIFS(J12:J35,$D12:$D35,"=OB",$E12:$E35,"=2")</f>
        <v>0</v>
      </c>
      <c r="K36" s="75"/>
      <c r="L36" s="76">
        <f>_xlfn.SUMIFS(L12:L35,$E12:$E35,"=1")</f>
        <v>0</v>
      </c>
      <c r="M36" s="77">
        <f>_xlfn.SUMIFS(M12:M35,$E12:$E35,"=1")</f>
        <v>0</v>
      </c>
      <c r="N36" s="78">
        <f>_xlfn.SUMIFS(N12:N35,$E12:$E35,"=1")</f>
        <v>0</v>
      </c>
      <c r="O36" s="79">
        <f>_xlfn.SUMIFS(O12:O35,$E12:$E35,"=1")</f>
        <v>0</v>
      </c>
      <c r="P36" s="80">
        <f>_xlfn.SUMIFS(P12:P35,$E12:$E35,"=1")+_xlfn.SUMIFS(P12:P35,$D12:$D35,"=OB",$E12:$E35,"=2")</f>
        <v>0</v>
      </c>
      <c r="Q36" s="75"/>
      <c r="R36" s="72"/>
    </row>
    <row r="37" spans="1:18" ht="15.75" thickBot="1">
      <c r="A37" s="8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72"/>
    </row>
    <row r="38" spans="1:18" ht="15" customHeight="1" thickBot="1">
      <c r="A38" s="369" t="s">
        <v>50</v>
      </c>
      <c r="B38" s="370"/>
      <c r="C38" s="82"/>
      <c r="D38" s="82"/>
      <c r="E38" s="82"/>
      <c r="F38" s="83"/>
      <c r="G38" s="84"/>
      <c r="H38" s="85"/>
      <c r="I38" s="86"/>
      <c r="J38" s="87"/>
      <c r="K38" s="82"/>
      <c r="L38" s="83"/>
      <c r="M38" s="84"/>
      <c r="N38" s="85"/>
      <c r="O38" s="86"/>
      <c r="P38" s="87"/>
      <c r="Q38" s="88"/>
      <c r="R38" s="72"/>
    </row>
    <row r="39" spans="1:18" ht="15.75" thickBot="1">
      <c r="A39" s="14"/>
      <c r="B39" s="15"/>
      <c r="C39" s="16"/>
      <c r="D39" s="16"/>
      <c r="E39" s="17"/>
      <c r="F39" s="18"/>
      <c r="G39" s="19"/>
      <c r="H39" s="20"/>
      <c r="I39" s="21"/>
      <c r="J39" s="22"/>
      <c r="K39" s="17"/>
      <c r="L39" s="18"/>
      <c r="M39" s="19"/>
      <c r="N39" s="20"/>
      <c r="O39" s="21"/>
      <c r="P39" s="22"/>
      <c r="Q39" s="17"/>
      <c r="R39" s="89"/>
    </row>
    <row r="40" spans="1:17" ht="15">
      <c r="A40" s="14"/>
      <c r="B40" s="15"/>
      <c r="C40" s="16"/>
      <c r="D40" s="16"/>
      <c r="E40" s="17"/>
      <c r="F40" s="18"/>
      <c r="G40" s="19"/>
      <c r="H40" s="20"/>
      <c r="I40" s="21"/>
      <c r="J40" s="22"/>
      <c r="K40" s="17"/>
      <c r="L40" s="18"/>
      <c r="M40" s="19"/>
      <c r="N40" s="20"/>
      <c r="O40" s="21"/>
      <c r="P40" s="22"/>
      <c r="Q40" s="17"/>
    </row>
    <row r="41" spans="1:17" ht="15.75" thickBot="1">
      <c r="A41" s="14"/>
      <c r="B41" s="15"/>
      <c r="C41" s="16"/>
      <c r="D41" s="16"/>
      <c r="E41" s="17"/>
      <c r="F41" s="18"/>
      <c r="G41" s="19"/>
      <c r="H41" s="20"/>
      <c r="I41" s="21"/>
      <c r="J41" s="22"/>
      <c r="K41" s="17"/>
      <c r="L41" s="18"/>
      <c r="M41" s="19"/>
      <c r="N41" s="20"/>
      <c r="O41" s="21"/>
      <c r="P41" s="22"/>
      <c r="Q41" s="17"/>
    </row>
    <row r="42" spans="1:19" s="91" customFormat="1" ht="15.75" thickBot="1">
      <c r="A42" s="14"/>
      <c r="B42" s="15"/>
      <c r="C42" s="16"/>
      <c r="D42" s="16"/>
      <c r="E42" s="17"/>
      <c r="F42" s="18"/>
      <c r="G42" s="19"/>
      <c r="H42" s="20"/>
      <c r="I42" s="21"/>
      <c r="J42" s="22"/>
      <c r="K42" s="17"/>
      <c r="L42" s="18"/>
      <c r="M42" s="19"/>
      <c r="N42" s="20"/>
      <c r="O42" s="21"/>
      <c r="P42" s="22"/>
      <c r="Q42" s="17"/>
      <c r="R42" s="75">
        <f>SUMIF($E11:$E38,"=1",R11:R39)</f>
        <v>0</v>
      </c>
      <c r="S42" s="90"/>
    </row>
    <row r="43" spans="1:17" ht="18.75" customHeight="1">
      <c r="A43" s="92"/>
      <c r="B43" s="93"/>
      <c r="C43" s="94"/>
      <c r="D43" s="94"/>
      <c r="E43" s="95"/>
      <c r="F43" s="33"/>
      <c r="G43" s="27"/>
      <c r="H43" s="28"/>
      <c r="I43" s="29"/>
      <c r="J43" s="30"/>
      <c r="K43" s="25"/>
      <c r="L43" s="26"/>
      <c r="M43" s="27"/>
      <c r="N43" s="28"/>
      <c r="O43" s="29"/>
      <c r="P43" s="22"/>
      <c r="Q43" s="17"/>
    </row>
    <row r="44" spans="1:17" ht="15">
      <c r="A44" s="92"/>
      <c r="B44" s="93"/>
      <c r="C44" s="94"/>
      <c r="D44" s="94"/>
      <c r="E44" s="95"/>
      <c r="F44" s="33"/>
      <c r="G44" s="27"/>
      <c r="H44" s="28"/>
      <c r="I44" s="29"/>
      <c r="J44" s="30"/>
      <c r="K44" s="25"/>
      <c r="L44" s="26"/>
      <c r="M44" s="27"/>
      <c r="N44" s="28"/>
      <c r="O44" s="29"/>
      <c r="P44" s="22"/>
      <c r="Q44" s="17"/>
    </row>
    <row r="45" spans="1:17" ht="15">
      <c r="A45" s="92"/>
      <c r="B45" s="93"/>
      <c r="C45" s="94"/>
      <c r="D45" s="94"/>
      <c r="E45" s="95"/>
      <c r="F45" s="33"/>
      <c r="G45" s="27"/>
      <c r="H45" s="28"/>
      <c r="I45" s="29"/>
      <c r="J45" s="30"/>
      <c r="K45" s="25"/>
      <c r="L45" s="26"/>
      <c r="M45" s="27"/>
      <c r="N45" s="28"/>
      <c r="O45" s="29"/>
      <c r="P45" s="22"/>
      <c r="Q45" s="17"/>
    </row>
    <row r="46" spans="1:17" ht="15">
      <c r="A46" s="92"/>
      <c r="B46" s="93"/>
      <c r="C46" s="94"/>
      <c r="D46" s="94"/>
      <c r="E46" s="95"/>
      <c r="F46" s="33"/>
      <c r="G46" s="27"/>
      <c r="H46" s="28"/>
      <c r="I46" s="29"/>
      <c r="J46" s="30"/>
      <c r="K46" s="25"/>
      <c r="L46" s="26"/>
      <c r="M46" s="27"/>
      <c r="N46" s="28"/>
      <c r="O46" s="29"/>
      <c r="P46" s="22"/>
      <c r="Q46" s="17"/>
    </row>
    <row r="47" spans="1:17" ht="15">
      <c r="A47" s="92"/>
      <c r="B47" s="93"/>
      <c r="C47" s="94"/>
      <c r="D47" s="94"/>
      <c r="E47" s="95"/>
      <c r="F47" s="33"/>
      <c r="G47" s="27"/>
      <c r="H47" s="28"/>
      <c r="I47" s="29"/>
      <c r="J47" s="30"/>
      <c r="K47" s="25"/>
      <c r="L47" s="26"/>
      <c r="M47" s="27"/>
      <c r="N47" s="28"/>
      <c r="O47" s="29"/>
      <c r="P47" s="22"/>
      <c r="Q47" s="17"/>
    </row>
    <row r="48" spans="1:17" ht="15.75" thickBot="1">
      <c r="A48" s="96"/>
      <c r="B48" s="97"/>
      <c r="C48" s="98"/>
      <c r="D48" s="98"/>
      <c r="E48" s="99"/>
      <c r="F48" s="33"/>
      <c r="G48" s="27"/>
      <c r="H48" s="28"/>
      <c r="I48" s="29"/>
      <c r="J48" s="30"/>
      <c r="K48" s="25"/>
      <c r="L48" s="26"/>
      <c r="M48" s="27"/>
      <c r="N48" s="28"/>
      <c r="O48" s="29"/>
      <c r="P48" s="22"/>
      <c r="Q48" s="17"/>
    </row>
    <row r="49" spans="1:17" ht="15" customHeight="1" thickBot="1">
      <c r="A49" s="100" t="s">
        <v>28</v>
      </c>
      <c r="B49" s="101"/>
      <c r="C49" s="101"/>
      <c r="D49" s="101"/>
      <c r="E49" s="102"/>
      <c r="F49" s="103">
        <f>_xlfn.SUMIFS(F39:F48,$D39:$D48,"=F")</f>
        <v>0</v>
      </c>
      <c r="G49" s="104">
        <f>_xlfn.SUMIFS(G39:G48,$D39:$D48,"=F")</f>
        <v>0</v>
      </c>
      <c r="H49" s="105">
        <f>_xlfn.SUMIFS(H39:H48,$D39:$D48,"=F")</f>
        <v>0</v>
      </c>
      <c r="I49" s="106">
        <f>_xlfn.SUMIFS(I39:I48,$D39:$D48,"=F")</f>
        <v>0</v>
      </c>
      <c r="J49" s="107">
        <f>_xlfn.SUMIFS(J39:J48,$D39:$D48,"=F")</f>
        <v>0</v>
      </c>
      <c r="K49" s="108"/>
      <c r="L49" s="103">
        <f>_xlfn.SUMIFS(L39:L48,$D39:$D48,"=F")</f>
        <v>0</v>
      </c>
      <c r="M49" s="104">
        <f>_xlfn.SUMIFS(M39:M48,$D39:$D48,"=F")</f>
        <v>0</v>
      </c>
      <c r="N49" s="105">
        <f>_xlfn.SUMIFS(N39:N48,$D39:$D48,"=F")</f>
        <v>0</v>
      </c>
      <c r="O49" s="106">
        <f>_xlfn.SUMIFS(O39:O48,$D39:$D48,"=F")</f>
        <v>0</v>
      </c>
      <c r="P49" s="107">
        <f>_xlfn.SUMIFS(P39:P48,$D39:$D48,"=F")</f>
        <v>0</v>
      </c>
      <c r="Q49" s="109"/>
    </row>
    <row r="50" spans="1:17" ht="15">
      <c r="A50" s="280"/>
      <c r="B50" s="281"/>
      <c r="C50" s="281"/>
      <c r="D50" s="281"/>
      <c r="E50" s="281"/>
      <c r="F50" s="282"/>
      <c r="G50" s="283"/>
      <c r="H50" s="284"/>
      <c r="I50" s="285"/>
      <c r="J50" s="286"/>
      <c r="K50" s="281"/>
      <c r="L50" s="282"/>
      <c r="M50" s="283"/>
      <c r="N50" s="284"/>
      <c r="O50" s="285"/>
      <c r="P50" s="286"/>
      <c r="Q50" s="281"/>
    </row>
    <row r="51" spans="1:18" ht="15">
      <c r="A51" s="123"/>
      <c r="B51" s="40"/>
      <c r="C51" s="40"/>
      <c r="D51" s="40"/>
      <c r="E51" s="40"/>
      <c r="J51" s="276"/>
      <c r="K51" s="40"/>
      <c r="P51" s="276"/>
      <c r="Q51" s="40"/>
      <c r="R51" s="40"/>
    </row>
    <row r="66" ht="15.75" thickBot="1"/>
    <row r="67" spans="6:15" ht="15.75" thickBot="1">
      <c r="F67" s="356">
        <f>SUM(F36:I36)</f>
        <v>0</v>
      </c>
      <c r="G67" s="357"/>
      <c r="H67" s="357"/>
      <c r="I67" s="358"/>
      <c r="J67" s="359"/>
      <c r="K67" s="373"/>
      <c r="L67" s="356">
        <f>SUM(L36:O36)</f>
        <v>0</v>
      </c>
      <c r="M67" s="357"/>
      <c r="N67" s="357"/>
      <c r="O67" s="358"/>
    </row>
  </sheetData>
  <sheetProtection/>
  <mergeCells count="8">
    <mergeCell ref="F67:I67"/>
    <mergeCell ref="L67:O67"/>
    <mergeCell ref="J67:K67"/>
    <mergeCell ref="A38:B38"/>
    <mergeCell ref="L1:P1"/>
    <mergeCell ref="L2:P2"/>
    <mergeCell ref="G7:K7"/>
    <mergeCell ref="E9:M9"/>
  </mergeCells>
  <conditionalFormatting sqref="J50">
    <cfRule type="cellIs" priority="2" dxfId="11" operator="greaterThan">
      <formula>30</formula>
    </cfRule>
  </conditionalFormatting>
  <conditionalFormatting sqref="P50">
    <cfRule type="cellIs" priority="1" dxfId="11" operator="greaterThan">
      <formula>30</formula>
    </cfRule>
  </conditionalFormatting>
  <printOptions/>
  <pageMargins left="0.34" right="0.19" top="0.45" bottom="0.55" header="0.24" footer="0.12"/>
  <pageSetup fitToHeight="0" horizontalDpi="300" verticalDpi="300" orientation="portrait" paperSize="9" scale="80" r:id="rId1"/>
  <headerFooter alignWithMargins="0">
    <oddFooter>&amp;LRECTOR,
Prof.dr.Dan Claudiu DĂNIȘOR&amp;CDECAN,
&amp;RDIRECTOR DEPARTAMENT,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SheetLayoutView="100" zoomScalePageLayoutView="0" workbookViewId="0" topLeftCell="A37">
      <selection activeCell="A67" sqref="A67:IV67"/>
    </sheetView>
  </sheetViews>
  <sheetFormatPr defaultColWidth="9.140625" defaultRowHeight="15"/>
  <cols>
    <col min="1" max="1" width="40.8515625" style="3" customWidth="1"/>
    <col min="2" max="2" width="10.7109375" style="34" bestFit="1" customWidth="1"/>
    <col min="3" max="3" width="3.421875" style="34" customWidth="1"/>
    <col min="4" max="4" width="3.7109375" style="34" bestFit="1" customWidth="1"/>
    <col min="5" max="5" width="4.8515625" style="34" customWidth="1"/>
    <col min="6" max="6" width="6.421875" style="35" bestFit="1" customWidth="1"/>
    <col min="7" max="7" width="4.140625" style="36" customWidth="1"/>
    <col min="8" max="8" width="3.8515625" style="37" customWidth="1"/>
    <col min="9" max="9" width="4.00390625" style="38" customWidth="1"/>
    <col min="10" max="10" width="4.8515625" style="39" bestFit="1" customWidth="1"/>
    <col min="11" max="11" width="4.7109375" style="34" customWidth="1"/>
    <col min="12" max="12" width="7.00390625" style="35" bestFit="1" customWidth="1"/>
    <col min="13" max="13" width="4.140625" style="36" customWidth="1"/>
    <col min="14" max="14" width="4.00390625" style="37" customWidth="1"/>
    <col min="15" max="15" width="4.140625" style="38" customWidth="1"/>
    <col min="16" max="16" width="4.421875" style="39" bestFit="1" customWidth="1"/>
    <col min="17" max="17" width="4.421875" style="34" customWidth="1"/>
    <col min="18" max="18" width="3.8515625" style="34" hidden="1" customWidth="1"/>
    <col min="19" max="19" width="9.140625" style="41" customWidth="1"/>
    <col min="20" max="16384" width="9.140625" style="42" customWidth="1"/>
  </cols>
  <sheetData>
    <row r="1" spans="1:16" ht="15">
      <c r="A1" s="2" t="s">
        <v>0</v>
      </c>
      <c r="L1" s="361" t="s">
        <v>49</v>
      </c>
      <c r="M1" s="362"/>
      <c r="N1" s="362"/>
      <c r="O1" s="362"/>
      <c r="P1" s="362"/>
    </row>
    <row r="2" spans="1:16" ht="15">
      <c r="A2" s="2" t="s">
        <v>45</v>
      </c>
      <c r="L2" s="361" t="s">
        <v>53</v>
      </c>
      <c r="M2" s="362"/>
      <c r="N2" s="362"/>
      <c r="O2" s="362"/>
      <c r="P2" s="362"/>
    </row>
    <row r="3" ht="15">
      <c r="A3" s="2" t="s">
        <v>46</v>
      </c>
    </row>
    <row r="4" ht="15">
      <c r="A4" s="3" t="s">
        <v>55</v>
      </c>
    </row>
    <row r="5" ht="15.75" thickBot="1">
      <c r="A5" s="3" t="s">
        <v>56</v>
      </c>
    </row>
    <row r="6" spans="1:12" ht="15.75" thickBot="1">
      <c r="A6" s="3" t="s">
        <v>57</v>
      </c>
      <c r="F6" s="43" t="s">
        <v>38</v>
      </c>
      <c r="G6" s="44"/>
      <c r="H6" s="45"/>
      <c r="I6" s="46"/>
      <c r="J6" s="47"/>
      <c r="K6" s="48"/>
      <c r="L6" s="43" t="s">
        <v>39</v>
      </c>
    </row>
    <row r="7" spans="1:12" ht="15.75" thickBot="1">
      <c r="A7" s="3" t="s">
        <v>58</v>
      </c>
      <c r="F7" s="49"/>
      <c r="G7" s="363" t="s">
        <v>40</v>
      </c>
      <c r="H7" s="364"/>
      <c r="I7" s="364"/>
      <c r="J7" s="364"/>
      <c r="K7" s="365"/>
      <c r="L7" s="50"/>
    </row>
    <row r="9" spans="5:13" ht="15.75" thickBot="1">
      <c r="E9" s="366" t="s">
        <v>54</v>
      </c>
      <c r="F9" s="366"/>
      <c r="G9" s="366"/>
      <c r="H9" s="366"/>
      <c r="I9" s="366"/>
      <c r="J9" s="366"/>
      <c r="K9" s="366"/>
      <c r="L9" s="366"/>
      <c r="M9" s="366"/>
    </row>
    <row r="10" spans="1:18" s="61" customFormat="1" ht="60.75" thickBot="1">
      <c r="A10" s="51" t="s">
        <v>1</v>
      </c>
      <c r="B10" s="52" t="s">
        <v>2</v>
      </c>
      <c r="C10" s="53" t="s">
        <v>42</v>
      </c>
      <c r="D10" s="53" t="s">
        <v>44</v>
      </c>
      <c r="E10" s="54" t="s">
        <v>43</v>
      </c>
      <c r="F10" s="55" t="s">
        <v>3</v>
      </c>
      <c r="G10" s="56" t="s">
        <v>4</v>
      </c>
      <c r="H10" s="57" t="s">
        <v>5</v>
      </c>
      <c r="I10" s="58" t="s">
        <v>6</v>
      </c>
      <c r="J10" s="59" t="s">
        <v>7</v>
      </c>
      <c r="K10" s="54" t="s">
        <v>8</v>
      </c>
      <c r="L10" s="55" t="s">
        <v>9</v>
      </c>
      <c r="M10" s="56" t="s">
        <v>10</v>
      </c>
      <c r="N10" s="57" t="s">
        <v>11</v>
      </c>
      <c r="O10" s="58" t="s">
        <v>12</v>
      </c>
      <c r="P10" s="59" t="s">
        <v>13</v>
      </c>
      <c r="Q10" s="54" t="s">
        <v>14</v>
      </c>
      <c r="R10" s="60" t="s">
        <v>27</v>
      </c>
    </row>
    <row r="11" spans="1:18" ht="15.75" thickBot="1">
      <c r="A11" s="62" t="s">
        <v>51</v>
      </c>
      <c r="B11" s="4"/>
      <c r="C11" s="63"/>
      <c r="D11" s="63"/>
      <c r="E11" s="64"/>
      <c r="F11" s="65"/>
      <c r="G11" s="66"/>
      <c r="H11" s="67"/>
      <c r="I11" s="68"/>
      <c r="J11" s="69"/>
      <c r="K11" s="64"/>
      <c r="L11" s="65"/>
      <c r="M11" s="66"/>
      <c r="N11" s="67"/>
      <c r="O11" s="68"/>
      <c r="P11" s="69"/>
      <c r="Q11" s="70"/>
      <c r="R11" s="71">
        <v>3</v>
      </c>
    </row>
    <row r="12" spans="1:18" ht="15">
      <c r="A12" s="5"/>
      <c r="B12" s="6"/>
      <c r="C12" s="7"/>
      <c r="D12" s="7"/>
      <c r="E12" s="8"/>
      <c r="F12" s="9"/>
      <c r="G12" s="170"/>
      <c r="H12" s="171"/>
      <c r="I12" s="172"/>
      <c r="J12" s="13"/>
      <c r="K12" s="8"/>
      <c r="L12" s="9"/>
      <c r="M12" s="170"/>
      <c r="N12" s="171"/>
      <c r="O12" s="172"/>
      <c r="P12" s="13"/>
      <c r="Q12" s="8"/>
      <c r="R12" s="72">
        <v>3</v>
      </c>
    </row>
    <row r="13" spans="1:18" ht="15">
      <c r="A13" s="14"/>
      <c r="B13" s="15"/>
      <c r="C13" s="16"/>
      <c r="D13" s="16"/>
      <c r="E13" s="17"/>
      <c r="F13" s="18"/>
      <c r="G13" s="133"/>
      <c r="H13" s="134"/>
      <c r="I13" s="135"/>
      <c r="J13" s="22"/>
      <c r="K13" s="17"/>
      <c r="L13" s="18"/>
      <c r="M13" s="133"/>
      <c r="N13" s="134"/>
      <c r="O13" s="135"/>
      <c r="P13" s="22"/>
      <c r="Q13" s="17"/>
      <c r="R13" s="72">
        <v>4</v>
      </c>
    </row>
    <row r="14" spans="1:18" ht="15">
      <c r="A14" s="14"/>
      <c r="B14" s="15"/>
      <c r="C14" s="16"/>
      <c r="D14" s="16"/>
      <c r="E14" s="17"/>
      <c r="F14" s="18"/>
      <c r="G14" s="133"/>
      <c r="H14" s="134"/>
      <c r="I14" s="135"/>
      <c r="J14" s="22"/>
      <c r="K14" s="17"/>
      <c r="L14" s="18"/>
      <c r="M14" s="133"/>
      <c r="N14" s="134"/>
      <c r="O14" s="135"/>
      <c r="P14" s="22"/>
      <c r="Q14" s="17"/>
      <c r="R14" s="72">
        <v>3</v>
      </c>
    </row>
    <row r="15" spans="1:18" ht="15">
      <c r="A15" s="14"/>
      <c r="B15" s="15"/>
      <c r="C15" s="16"/>
      <c r="D15" s="16"/>
      <c r="E15" s="17"/>
      <c r="F15" s="18"/>
      <c r="G15" s="133"/>
      <c r="H15" s="134"/>
      <c r="I15" s="135"/>
      <c r="J15" s="22"/>
      <c r="K15" s="17"/>
      <c r="L15" s="18"/>
      <c r="M15" s="133"/>
      <c r="N15" s="134"/>
      <c r="O15" s="135"/>
      <c r="P15" s="22"/>
      <c r="Q15" s="17"/>
      <c r="R15" s="72">
        <v>4</v>
      </c>
    </row>
    <row r="16" spans="1:18" ht="15">
      <c r="A16" s="14"/>
      <c r="B16" s="15"/>
      <c r="C16" s="16"/>
      <c r="D16" s="16"/>
      <c r="E16" s="17"/>
      <c r="F16" s="18"/>
      <c r="G16" s="133"/>
      <c r="H16" s="134"/>
      <c r="I16" s="135"/>
      <c r="J16" s="22"/>
      <c r="K16" s="17"/>
      <c r="L16" s="18"/>
      <c r="M16" s="133"/>
      <c r="N16" s="134"/>
      <c r="O16" s="135"/>
      <c r="P16" s="22"/>
      <c r="Q16" s="17"/>
      <c r="R16" s="72">
        <v>3</v>
      </c>
    </row>
    <row r="17" spans="1:18" ht="15">
      <c r="A17" s="14"/>
      <c r="B17" s="15"/>
      <c r="C17" s="16"/>
      <c r="D17" s="16"/>
      <c r="E17" s="17"/>
      <c r="F17" s="18"/>
      <c r="G17" s="133"/>
      <c r="H17" s="134"/>
      <c r="I17" s="135"/>
      <c r="J17" s="22"/>
      <c r="K17" s="17"/>
      <c r="L17" s="18"/>
      <c r="M17" s="133"/>
      <c r="N17" s="134"/>
      <c r="O17" s="135"/>
      <c r="P17" s="22"/>
      <c r="Q17" s="17"/>
      <c r="R17" s="72">
        <v>3</v>
      </c>
    </row>
    <row r="18" spans="1:18" ht="15">
      <c r="A18" s="14"/>
      <c r="B18" s="15"/>
      <c r="C18" s="16"/>
      <c r="D18" s="16"/>
      <c r="E18" s="17"/>
      <c r="F18" s="18"/>
      <c r="G18" s="133"/>
      <c r="H18" s="134"/>
      <c r="I18" s="135"/>
      <c r="J18" s="22"/>
      <c r="K18" s="17"/>
      <c r="L18" s="18"/>
      <c r="M18" s="133"/>
      <c r="N18" s="134"/>
      <c r="O18" s="135"/>
      <c r="P18" s="22"/>
      <c r="Q18" s="17"/>
      <c r="R18" s="72">
        <v>2</v>
      </c>
    </row>
    <row r="19" spans="1:18" ht="15">
      <c r="A19" s="14"/>
      <c r="B19" s="15"/>
      <c r="C19" s="16"/>
      <c r="D19" s="16"/>
      <c r="E19" s="17"/>
      <c r="F19" s="18"/>
      <c r="G19" s="133"/>
      <c r="H19" s="134"/>
      <c r="I19" s="135"/>
      <c r="J19" s="22"/>
      <c r="K19" s="17"/>
      <c r="L19" s="18"/>
      <c r="M19" s="133"/>
      <c r="N19" s="134"/>
      <c r="O19" s="135"/>
      <c r="P19" s="22"/>
      <c r="Q19" s="17"/>
      <c r="R19" s="72">
        <v>2</v>
      </c>
    </row>
    <row r="20" spans="1:18" ht="15">
      <c r="A20" s="14"/>
      <c r="B20" s="15"/>
      <c r="C20" s="16"/>
      <c r="D20" s="16"/>
      <c r="E20" s="17"/>
      <c r="F20" s="18"/>
      <c r="G20" s="133"/>
      <c r="H20" s="134"/>
      <c r="I20" s="135"/>
      <c r="J20" s="22"/>
      <c r="K20" s="17"/>
      <c r="L20" s="18"/>
      <c r="M20" s="133"/>
      <c r="N20" s="134"/>
      <c r="O20" s="135"/>
      <c r="P20" s="22"/>
      <c r="Q20" s="17"/>
      <c r="R20" s="72">
        <v>3</v>
      </c>
    </row>
    <row r="21" spans="1:18" ht="15">
      <c r="A21" s="14"/>
      <c r="B21" s="15"/>
      <c r="C21" s="16"/>
      <c r="D21" s="16"/>
      <c r="E21" s="17"/>
      <c r="F21" s="18"/>
      <c r="G21" s="133"/>
      <c r="H21" s="134"/>
      <c r="I21" s="135"/>
      <c r="J21" s="22"/>
      <c r="K21" s="17"/>
      <c r="L21" s="18"/>
      <c r="M21" s="133"/>
      <c r="N21" s="134"/>
      <c r="O21" s="135"/>
      <c r="P21" s="22"/>
      <c r="Q21" s="17"/>
      <c r="R21" s="72">
        <v>3</v>
      </c>
    </row>
    <row r="22" spans="1:18" ht="15">
      <c r="A22" s="14"/>
      <c r="B22" s="15"/>
      <c r="C22" s="16"/>
      <c r="D22" s="16"/>
      <c r="E22" s="17"/>
      <c r="F22" s="18"/>
      <c r="G22" s="133"/>
      <c r="H22" s="134"/>
      <c r="I22" s="135"/>
      <c r="J22" s="22"/>
      <c r="K22" s="17"/>
      <c r="L22" s="18"/>
      <c r="M22" s="133"/>
      <c r="N22" s="134"/>
      <c r="O22" s="135"/>
      <c r="P22" s="22"/>
      <c r="Q22" s="17"/>
      <c r="R22" s="72">
        <v>3</v>
      </c>
    </row>
    <row r="23" spans="1:18" ht="15">
      <c r="A23" s="14"/>
      <c r="B23" s="15"/>
      <c r="C23" s="16"/>
      <c r="D23" s="16"/>
      <c r="E23" s="17"/>
      <c r="F23" s="18"/>
      <c r="G23" s="133"/>
      <c r="H23" s="134"/>
      <c r="I23" s="135"/>
      <c r="J23" s="22"/>
      <c r="K23" s="17"/>
      <c r="L23" s="18"/>
      <c r="M23" s="133"/>
      <c r="N23" s="134"/>
      <c r="O23" s="135"/>
      <c r="P23" s="22"/>
      <c r="Q23" s="17"/>
      <c r="R23" s="72">
        <v>4</v>
      </c>
    </row>
    <row r="24" spans="1:18" ht="15">
      <c r="A24" s="14"/>
      <c r="B24" s="15"/>
      <c r="C24" s="16"/>
      <c r="D24" s="16"/>
      <c r="E24" s="17"/>
      <c r="F24" s="18"/>
      <c r="G24" s="19"/>
      <c r="H24" s="20"/>
      <c r="I24" s="21"/>
      <c r="J24" s="22"/>
      <c r="K24" s="17"/>
      <c r="L24" s="18"/>
      <c r="M24" s="19"/>
      <c r="N24" s="20"/>
      <c r="O24" s="21"/>
      <c r="P24" s="22"/>
      <c r="Q24" s="17"/>
      <c r="R24" s="72">
        <v>2</v>
      </c>
    </row>
    <row r="25" spans="1:18" ht="15">
      <c r="A25" s="14"/>
      <c r="B25" s="15"/>
      <c r="C25" s="16"/>
      <c r="D25" s="16"/>
      <c r="E25" s="17"/>
      <c r="F25" s="18"/>
      <c r="G25" s="19"/>
      <c r="H25" s="20"/>
      <c r="I25" s="21"/>
      <c r="J25" s="22"/>
      <c r="K25" s="17"/>
      <c r="L25" s="18"/>
      <c r="M25" s="19"/>
      <c r="N25" s="20"/>
      <c r="O25" s="21"/>
      <c r="P25" s="22"/>
      <c r="Q25" s="17"/>
      <c r="R25" s="72">
        <v>2</v>
      </c>
    </row>
    <row r="26" spans="1:18" ht="15">
      <c r="A26" s="14"/>
      <c r="B26" s="15"/>
      <c r="C26" s="24"/>
      <c r="D26" s="24"/>
      <c r="E26" s="25"/>
      <c r="F26" s="26"/>
      <c r="G26" s="27"/>
      <c r="H26" s="28"/>
      <c r="I26" s="29"/>
      <c r="J26" s="30"/>
      <c r="K26" s="25"/>
      <c r="L26" s="26"/>
      <c r="M26" s="27"/>
      <c r="N26" s="28"/>
      <c r="O26" s="29"/>
      <c r="P26" s="22"/>
      <c r="Q26" s="17"/>
      <c r="R26" s="72"/>
    </row>
    <row r="27" spans="1:18" ht="15">
      <c r="A27" s="111"/>
      <c r="B27" s="166"/>
      <c r="C27" s="112"/>
      <c r="D27" s="112"/>
      <c r="E27" s="116"/>
      <c r="F27" s="113"/>
      <c r="G27" s="114"/>
      <c r="H27" s="115"/>
      <c r="I27" s="167"/>
      <c r="J27" s="168"/>
      <c r="K27" s="116"/>
      <c r="L27" s="113"/>
      <c r="M27" s="114"/>
      <c r="N27" s="115"/>
      <c r="O27" s="167"/>
      <c r="P27" s="168"/>
      <c r="Q27" s="116"/>
      <c r="R27" s="72"/>
    </row>
    <row r="28" spans="1:18" ht="15">
      <c r="A28" s="14"/>
      <c r="B28" s="15"/>
      <c r="C28" s="16"/>
      <c r="D28" s="16"/>
      <c r="E28" s="17"/>
      <c r="F28" s="18"/>
      <c r="G28" s="19"/>
      <c r="H28" s="20"/>
      <c r="I28" s="21"/>
      <c r="J28" s="22"/>
      <c r="K28" s="17"/>
      <c r="L28" s="18"/>
      <c r="M28" s="19"/>
      <c r="N28" s="20"/>
      <c r="O28" s="21"/>
      <c r="P28" s="22"/>
      <c r="Q28" s="17"/>
      <c r="R28" s="72"/>
    </row>
    <row r="29" spans="1:18" ht="15">
      <c r="A29" s="14"/>
      <c r="B29" s="15"/>
      <c r="C29" s="16"/>
      <c r="D29" s="16"/>
      <c r="E29" s="17"/>
      <c r="F29" s="18"/>
      <c r="G29" s="19"/>
      <c r="H29" s="20"/>
      <c r="I29" s="21"/>
      <c r="J29" s="22"/>
      <c r="K29" s="17"/>
      <c r="L29" s="18"/>
      <c r="M29" s="19"/>
      <c r="N29" s="20"/>
      <c r="O29" s="21"/>
      <c r="P29" s="22"/>
      <c r="Q29" s="17"/>
      <c r="R29" s="72"/>
    </row>
    <row r="30" spans="1:18" ht="15">
      <c r="A30" s="14"/>
      <c r="B30" s="15"/>
      <c r="C30" s="16"/>
      <c r="D30" s="16"/>
      <c r="E30" s="17"/>
      <c r="F30" s="18"/>
      <c r="G30" s="19"/>
      <c r="H30" s="20"/>
      <c r="I30" s="21"/>
      <c r="J30" s="22"/>
      <c r="K30" s="17"/>
      <c r="L30" s="18"/>
      <c r="M30" s="19"/>
      <c r="N30" s="20"/>
      <c r="O30" s="21"/>
      <c r="P30" s="22"/>
      <c r="Q30" s="17"/>
      <c r="R30" s="72"/>
    </row>
    <row r="31" spans="1:18" ht="15">
      <c r="A31" s="14"/>
      <c r="B31" s="15"/>
      <c r="C31" s="16"/>
      <c r="D31" s="16"/>
      <c r="E31" s="17"/>
      <c r="F31" s="18"/>
      <c r="G31" s="19"/>
      <c r="H31" s="20"/>
      <c r="I31" s="21"/>
      <c r="J31" s="22"/>
      <c r="K31" s="17"/>
      <c r="L31" s="18"/>
      <c r="M31" s="19"/>
      <c r="N31" s="20"/>
      <c r="O31" s="21"/>
      <c r="P31" s="22"/>
      <c r="Q31" s="17"/>
      <c r="R31" s="72"/>
    </row>
    <row r="32" spans="1:18" ht="15">
      <c r="A32" s="14"/>
      <c r="B32" s="15"/>
      <c r="C32" s="24"/>
      <c r="D32" s="24"/>
      <c r="E32" s="25"/>
      <c r="F32" s="26"/>
      <c r="G32" s="27"/>
      <c r="H32" s="28"/>
      <c r="I32" s="29"/>
      <c r="J32" s="30"/>
      <c r="K32" s="25"/>
      <c r="L32" s="26"/>
      <c r="M32" s="27"/>
      <c r="N32" s="28"/>
      <c r="O32" s="29"/>
      <c r="P32" s="22"/>
      <c r="Q32" s="17"/>
      <c r="R32" s="72"/>
    </row>
    <row r="33" spans="1:18" ht="15">
      <c r="A33" s="14"/>
      <c r="B33" s="15"/>
      <c r="C33" s="24"/>
      <c r="D33" s="24"/>
      <c r="E33" s="25"/>
      <c r="F33" s="26"/>
      <c r="G33" s="27"/>
      <c r="H33" s="28"/>
      <c r="I33" s="29"/>
      <c r="J33" s="30"/>
      <c r="K33" s="25"/>
      <c r="L33" s="26"/>
      <c r="M33" s="27"/>
      <c r="N33" s="28"/>
      <c r="O33" s="29"/>
      <c r="P33" s="22"/>
      <c r="Q33" s="17"/>
      <c r="R33" s="72"/>
    </row>
    <row r="34" spans="1:18" ht="15">
      <c r="A34" s="14"/>
      <c r="B34" s="15"/>
      <c r="C34" s="16"/>
      <c r="D34" s="16"/>
      <c r="E34" s="17"/>
      <c r="F34" s="18"/>
      <c r="G34" s="19"/>
      <c r="H34" s="20"/>
      <c r="I34" s="21"/>
      <c r="J34" s="22"/>
      <c r="K34" s="17"/>
      <c r="L34" s="18"/>
      <c r="M34" s="19"/>
      <c r="N34" s="20"/>
      <c r="O34" s="21"/>
      <c r="P34" s="22"/>
      <c r="Q34" s="17"/>
      <c r="R34" s="72"/>
    </row>
    <row r="35" spans="1:18" ht="15.75" thickBot="1">
      <c r="A35" s="14"/>
      <c r="B35" s="15"/>
      <c r="C35" s="16"/>
      <c r="D35" s="16"/>
      <c r="E35" s="17"/>
      <c r="F35" s="18"/>
      <c r="G35" s="19"/>
      <c r="H35" s="20"/>
      <c r="I35" s="21"/>
      <c r="J35" s="22"/>
      <c r="K35" s="17"/>
      <c r="L35" s="18"/>
      <c r="M35" s="19"/>
      <c r="N35" s="20"/>
      <c r="O35" s="21"/>
      <c r="P35" s="22"/>
      <c r="Q35" s="17"/>
      <c r="R35" s="72"/>
    </row>
    <row r="36" spans="1:18" ht="15.75" thickBot="1">
      <c r="A36" s="73" t="s">
        <v>28</v>
      </c>
      <c r="B36" s="74"/>
      <c r="C36" s="74"/>
      <c r="D36" s="74"/>
      <c r="E36" s="75"/>
      <c r="F36" s="76">
        <f>_xlfn.SUMIFS(F12:F35,$E12:$E35,"=1")</f>
        <v>0</v>
      </c>
      <c r="G36" s="77">
        <f>_xlfn.SUMIFS(G12:G35,$E12:$E35,"=1")</f>
        <v>0</v>
      </c>
      <c r="H36" s="78">
        <f>_xlfn.SUMIFS(H12:H35,$E12:$E35,"=1")</f>
        <v>0</v>
      </c>
      <c r="I36" s="79">
        <f>_xlfn.SUMIFS(I12:I35,$E12:$E35,"=1")</f>
        <v>0</v>
      </c>
      <c r="J36" s="80">
        <f>_xlfn.SUMIFS(J12:J35,$E12:$E35,"=1")+_xlfn.SUMIFS(J12:J35,$D12:$D35,"=OB",$E12:$E35,"=2")</f>
        <v>0</v>
      </c>
      <c r="K36" s="75"/>
      <c r="L36" s="76">
        <f>_xlfn.SUMIFS(L12:L35,$E12:$E35,"=1")</f>
        <v>0</v>
      </c>
      <c r="M36" s="77">
        <f>_xlfn.SUMIFS(M12:M35,$E12:$E35,"=1")</f>
        <v>0</v>
      </c>
      <c r="N36" s="78">
        <f>_xlfn.SUMIFS(N12:N35,$E12:$E35,"=1")</f>
        <v>0</v>
      </c>
      <c r="O36" s="79">
        <f>_xlfn.SUMIFS(O12:O35,$E12:$E35,"=1")</f>
        <v>0</v>
      </c>
      <c r="P36" s="80">
        <f>_xlfn.SUMIFS(P12:P35,$E12:$E35,"=1")+_xlfn.SUMIFS(P12:P35,$D12:$D35,"=OB",$E12:$E35,"=2")</f>
        <v>0</v>
      </c>
      <c r="Q36" s="75"/>
      <c r="R36" s="72"/>
    </row>
    <row r="37" spans="1:18" ht="15.75" thickBot="1">
      <c r="A37" s="8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72"/>
    </row>
    <row r="38" spans="1:18" ht="15.75" thickBot="1">
      <c r="A38" s="369" t="s">
        <v>50</v>
      </c>
      <c r="B38" s="370"/>
      <c r="C38" s="82"/>
      <c r="D38" s="82"/>
      <c r="E38" s="82"/>
      <c r="F38" s="83"/>
      <c r="G38" s="84"/>
      <c r="H38" s="85"/>
      <c r="I38" s="86"/>
      <c r="J38" s="87"/>
      <c r="K38" s="82"/>
      <c r="L38" s="83"/>
      <c r="M38" s="84"/>
      <c r="N38" s="85"/>
      <c r="O38" s="86"/>
      <c r="P38" s="87"/>
      <c r="Q38" s="88"/>
      <c r="R38" s="72"/>
    </row>
    <row r="39" spans="1:18" ht="15" customHeight="1" thickBot="1">
      <c r="A39" s="14"/>
      <c r="B39" s="15"/>
      <c r="C39" s="16"/>
      <c r="D39" s="16"/>
      <c r="E39" s="17"/>
      <c r="F39" s="18"/>
      <c r="G39" s="133"/>
      <c r="H39" s="134"/>
      <c r="I39" s="135"/>
      <c r="J39" s="22"/>
      <c r="K39" s="17"/>
      <c r="L39" s="18"/>
      <c r="M39" s="133"/>
      <c r="N39" s="134"/>
      <c r="O39" s="135"/>
      <c r="P39" s="22"/>
      <c r="Q39" s="17"/>
      <c r="R39" s="169"/>
    </row>
    <row r="40" spans="1:17" ht="15" customHeight="1">
      <c r="A40" s="14"/>
      <c r="B40" s="15"/>
      <c r="C40" s="16"/>
      <c r="D40" s="16"/>
      <c r="E40" s="17"/>
      <c r="F40" s="18"/>
      <c r="G40" s="133"/>
      <c r="H40" s="134"/>
      <c r="I40" s="135"/>
      <c r="J40" s="22"/>
      <c r="K40" s="17"/>
      <c r="L40" s="18"/>
      <c r="M40" s="133"/>
      <c r="N40" s="134"/>
      <c r="O40" s="135"/>
      <c r="P40" s="22"/>
      <c r="Q40" s="17"/>
    </row>
    <row r="41" spans="1:17" ht="15" customHeight="1">
      <c r="A41" s="14"/>
      <c r="B41" s="15"/>
      <c r="C41" s="16"/>
      <c r="D41" s="16"/>
      <c r="E41" s="17"/>
      <c r="F41" s="18"/>
      <c r="G41" s="133"/>
      <c r="H41" s="134"/>
      <c r="I41" s="135"/>
      <c r="J41" s="22"/>
      <c r="K41" s="17"/>
      <c r="L41" s="18"/>
      <c r="M41" s="133"/>
      <c r="N41" s="134"/>
      <c r="O41" s="135"/>
      <c r="P41" s="22"/>
      <c r="Q41" s="17"/>
    </row>
    <row r="42" spans="1:17" ht="15" customHeight="1">
      <c r="A42" s="14"/>
      <c r="B42" s="15"/>
      <c r="C42" s="24"/>
      <c r="D42" s="24"/>
      <c r="E42" s="17"/>
      <c r="F42" s="26"/>
      <c r="G42" s="173"/>
      <c r="H42" s="174"/>
      <c r="I42" s="175"/>
      <c r="J42" s="30"/>
      <c r="K42" s="25"/>
      <c r="L42" s="26"/>
      <c r="M42" s="173"/>
      <c r="N42" s="174"/>
      <c r="O42" s="175"/>
      <c r="P42" s="22"/>
      <c r="Q42" s="17"/>
    </row>
    <row r="43" spans="1:17" ht="15" customHeight="1">
      <c r="A43" s="14"/>
      <c r="B43" s="15"/>
      <c r="C43" s="16"/>
      <c r="D43" s="16"/>
      <c r="E43" s="17"/>
      <c r="F43" s="18"/>
      <c r="G43" s="133"/>
      <c r="H43" s="134"/>
      <c r="I43" s="135"/>
      <c r="J43" s="22"/>
      <c r="K43" s="17"/>
      <c r="L43" s="18"/>
      <c r="M43" s="133"/>
      <c r="N43" s="134"/>
      <c r="O43" s="135"/>
      <c r="P43" s="22"/>
      <c r="Q43" s="17"/>
    </row>
    <row r="44" spans="1:17" ht="15" customHeight="1">
      <c r="A44" s="176"/>
      <c r="B44" s="93"/>
      <c r="C44" s="94"/>
      <c r="D44" s="94"/>
      <c r="E44" s="95"/>
      <c r="F44" s="117"/>
      <c r="G44" s="118"/>
      <c r="H44" s="119"/>
      <c r="I44" s="120"/>
      <c r="J44" s="177"/>
      <c r="K44" s="95"/>
      <c r="L44" s="117"/>
      <c r="M44" s="118"/>
      <c r="N44" s="119"/>
      <c r="O44" s="120"/>
      <c r="P44" s="177"/>
      <c r="Q44" s="95"/>
    </row>
    <row r="45" spans="1:17" ht="15" customHeight="1">
      <c r="A45" s="176"/>
      <c r="B45" s="93"/>
      <c r="C45" s="94"/>
      <c r="D45" s="94"/>
      <c r="E45" s="95"/>
      <c r="F45" s="117"/>
      <c r="G45" s="118"/>
      <c r="H45" s="119"/>
      <c r="I45" s="120"/>
      <c r="J45" s="177"/>
      <c r="K45" s="95"/>
      <c r="L45" s="117"/>
      <c r="M45" s="118"/>
      <c r="N45" s="119"/>
      <c r="O45" s="120"/>
      <c r="P45" s="177"/>
      <c r="Q45" s="95"/>
    </row>
    <row r="46" spans="1:17" ht="15" customHeight="1">
      <c r="A46" s="176"/>
      <c r="B46" s="93"/>
      <c r="C46" s="94"/>
      <c r="D46" s="94"/>
      <c r="E46" s="95"/>
      <c r="F46" s="117"/>
      <c r="G46" s="118"/>
      <c r="H46" s="119"/>
      <c r="I46" s="120"/>
      <c r="J46" s="177"/>
      <c r="K46" s="95"/>
      <c r="L46" s="117"/>
      <c r="M46" s="118"/>
      <c r="N46" s="119"/>
      <c r="O46" s="120"/>
      <c r="P46" s="177"/>
      <c r="Q46" s="95"/>
    </row>
    <row r="47" spans="1:17" ht="15" customHeight="1">
      <c r="A47" s="176"/>
      <c r="B47" s="93"/>
      <c r="C47" s="94"/>
      <c r="D47" s="94"/>
      <c r="E47" s="95"/>
      <c r="F47" s="117"/>
      <c r="G47" s="118"/>
      <c r="H47" s="119"/>
      <c r="I47" s="120"/>
      <c r="J47" s="177"/>
      <c r="K47" s="95"/>
      <c r="L47" s="117"/>
      <c r="M47" s="118"/>
      <c r="N47" s="119"/>
      <c r="O47" s="120"/>
      <c r="P47" s="177"/>
      <c r="Q47" s="95"/>
    </row>
    <row r="48" spans="1:17" ht="15" customHeight="1" thickBot="1">
      <c r="A48" s="178"/>
      <c r="B48" s="179"/>
      <c r="C48" s="180"/>
      <c r="D48" s="180"/>
      <c r="E48" s="181"/>
      <c r="F48" s="182"/>
      <c r="G48" s="183"/>
      <c r="H48" s="184"/>
      <c r="I48" s="185"/>
      <c r="J48" s="186"/>
      <c r="K48" s="181"/>
      <c r="L48" s="182"/>
      <c r="M48" s="183"/>
      <c r="N48" s="184"/>
      <c r="O48" s="185"/>
      <c r="P48" s="186"/>
      <c r="Q48" s="181"/>
    </row>
    <row r="49" spans="1:17" ht="14.25" customHeight="1" thickBot="1">
      <c r="A49" s="100" t="s">
        <v>28</v>
      </c>
      <c r="B49" s="101"/>
      <c r="C49" s="101"/>
      <c r="D49" s="101"/>
      <c r="E49" s="102"/>
      <c r="F49" s="103">
        <f>_xlfn.SUMIFS(F39:F48,$D39:$D48,"=F")</f>
        <v>0</v>
      </c>
      <c r="G49" s="104">
        <f>_xlfn.SUMIFS(G39:G48,$D39:$D48,"=F")</f>
        <v>0</v>
      </c>
      <c r="H49" s="105">
        <f>_xlfn.SUMIFS(H39:H48,$D39:$D48,"=F")</f>
        <v>0</v>
      </c>
      <c r="I49" s="106">
        <f>_xlfn.SUMIFS(I39:I48,$D39:$D48,"=F")</f>
        <v>0</v>
      </c>
      <c r="J49" s="107">
        <f>_xlfn.SUMIFS(J39:J48,$D39:$D48,"=F")</f>
        <v>0</v>
      </c>
      <c r="K49" s="108"/>
      <c r="L49" s="103">
        <f>_xlfn.SUMIFS(L39:L48,$D39:$D48,"=F")</f>
        <v>0</v>
      </c>
      <c r="M49" s="104">
        <f>_xlfn.SUMIFS(M39:M48,$D39:$D48,"=F")</f>
        <v>0</v>
      </c>
      <c r="N49" s="105">
        <f>_xlfn.SUMIFS(N39:N48,$D39:$D48,"=F")</f>
        <v>0</v>
      </c>
      <c r="O49" s="106">
        <f>_xlfn.SUMIFS(O39:O48,$D39:$D48,"=F")</f>
        <v>0</v>
      </c>
      <c r="P49" s="107">
        <f>_xlfn.SUMIFS(P39:P48,$D39:$D48,"=F")</f>
        <v>0</v>
      </c>
      <c r="Q49" s="109"/>
    </row>
    <row r="50" spans="1:17" ht="15" customHeight="1">
      <c r="A50" s="280"/>
      <c r="B50" s="281"/>
      <c r="C50" s="281"/>
      <c r="D50" s="281"/>
      <c r="E50" s="281"/>
      <c r="F50" s="282"/>
      <c r="G50" s="283"/>
      <c r="H50" s="284"/>
      <c r="I50" s="285"/>
      <c r="J50" s="286"/>
      <c r="K50" s="281"/>
      <c r="L50" s="282"/>
      <c r="M50" s="283"/>
      <c r="N50" s="284"/>
      <c r="O50" s="285"/>
      <c r="P50" s="286"/>
      <c r="Q50" s="281"/>
    </row>
    <row r="51" spans="1:18" ht="15" customHeight="1">
      <c r="A51" s="123"/>
      <c r="B51" s="40"/>
      <c r="C51" s="40"/>
      <c r="D51" s="40"/>
      <c r="E51" s="40"/>
      <c r="J51" s="276"/>
      <c r="K51" s="40"/>
      <c r="P51" s="276"/>
      <c r="Q51" s="40"/>
      <c r="R51" s="40"/>
    </row>
    <row r="52" spans="1:17" ht="15" customHeight="1">
      <c r="A52" s="371"/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 thickBot="1"/>
    <row r="63" spans="1:19" s="91" customFormat="1" ht="15" customHeight="1" thickBot="1">
      <c r="A63" s="3"/>
      <c r="B63" s="34"/>
      <c r="C63" s="34"/>
      <c r="D63" s="34"/>
      <c r="E63" s="34"/>
      <c r="F63" s="35"/>
      <c r="G63" s="36"/>
      <c r="H63" s="37"/>
      <c r="I63" s="38"/>
      <c r="J63" s="39"/>
      <c r="K63" s="34"/>
      <c r="L63" s="35"/>
      <c r="M63" s="36"/>
      <c r="N63" s="37"/>
      <c r="O63" s="38"/>
      <c r="P63" s="39"/>
      <c r="Q63" s="34"/>
      <c r="R63" s="75">
        <f>SUMIF($E11:$E39,"=1",R11:R39)</f>
        <v>0</v>
      </c>
      <c r="S63" s="90"/>
    </row>
    <row r="64" ht="15" customHeight="1"/>
    <row r="65" ht="15" customHeight="1"/>
    <row r="66" spans="6:15" ht="15.75" thickBot="1">
      <c r="F66" s="152"/>
      <c r="G66" s="153"/>
      <c r="H66" s="154"/>
      <c r="I66" s="155"/>
      <c r="J66" s="156"/>
      <c r="K66" s="157"/>
      <c r="L66" s="152"/>
      <c r="M66" s="153"/>
      <c r="N66" s="154"/>
      <c r="O66" s="155"/>
    </row>
    <row r="67" spans="6:15" ht="15.75" thickBot="1">
      <c r="F67" s="356">
        <f>SUM(F36:I36)</f>
        <v>0</v>
      </c>
      <c r="G67" s="357"/>
      <c r="H67" s="357"/>
      <c r="I67" s="358"/>
      <c r="J67" s="156"/>
      <c r="K67" s="157"/>
      <c r="L67" s="356">
        <f>SUM(L36:O36)</f>
        <v>0</v>
      </c>
      <c r="M67" s="357"/>
      <c r="N67" s="357"/>
      <c r="O67" s="358"/>
    </row>
    <row r="68" spans="6:15" ht="15">
      <c r="F68" s="152"/>
      <c r="G68" s="153"/>
      <c r="H68" s="154"/>
      <c r="I68" s="155"/>
      <c r="J68" s="355"/>
      <c r="K68" s="355"/>
      <c r="L68" s="152"/>
      <c r="M68" s="153"/>
      <c r="N68" s="154"/>
      <c r="O68" s="155"/>
    </row>
    <row r="69" spans="6:15" ht="15">
      <c r="F69" s="152"/>
      <c r="G69" s="153"/>
      <c r="H69" s="154"/>
      <c r="I69" s="155"/>
      <c r="J69" s="156"/>
      <c r="K69" s="157"/>
      <c r="L69" s="152"/>
      <c r="M69" s="153"/>
      <c r="N69" s="154"/>
      <c r="O69" s="155"/>
    </row>
  </sheetData>
  <sheetProtection/>
  <mergeCells count="9">
    <mergeCell ref="A38:B38"/>
    <mergeCell ref="J68:K68"/>
    <mergeCell ref="F67:I67"/>
    <mergeCell ref="L67:O67"/>
    <mergeCell ref="L1:P1"/>
    <mergeCell ref="L2:P2"/>
    <mergeCell ref="G7:K7"/>
    <mergeCell ref="E9:M9"/>
    <mergeCell ref="A52:Q52"/>
  </mergeCells>
  <conditionalFormatting sqref="J50:J51">
    <cfRule type="cellIs" priority="2" dxfId="11" operator="greaterThan">
      <formula>30</formula>
    </cfRule>
  </conditionalFormatting>
  <conditionalFormatting sqref="P50:P51">
    <cfRule type="cellIs" priority="1" dxfId="11" operator="greaterThan">
      <formula>30</formula>
    </cfRule>
  </conditionalFormatting>
  <printOptions/>
  <pageMargins left="0.36" right="0.24" top="0.36" bottom="0.57" header="0.23" footer="0.15"/>
  <pageSetup horizontalDpi="300" verticalDpi="300" orientation="portrait" paperSize="9" scale="80" r:id="rId1"/>
  <headerFooter alignWithMargins="0">
    <oddFooter>&amp;LRECTOR,
Prof.dr. Dan Claudiu DĂNIȘOR&amp;CDECAN,
&amp;RDIRECTOR DEPARTAMENT,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15"/>
  <sheetViews>
    <sheetView zoomScaleSheetLayoutView="50" zoomScalePageLayoutView="0" workbookViewId="0" topLeftCell="A1">
      <selection activeCell="I15" sqref="I15"/>
    </sheetView>
  </sheetViews>
  <sheetFormatPr defaultColWidth="9.140625" defaultRowHeight="15"/>
  <cols>
    <col min="1" max="1" width="22.00390625" style="187" customWidth="1"/>
    <col min="2" max="2" width="46.8515625" style="194" customWidth="1"/>
    <col min="3" max="3" width="10.7109375" style="1" bestFit="1" customWidth="1"/>
    <col min="4" max="4" width="9.7109375" style="1" bestFit="1" customWidth="1"/>
    <col min="5" max="6" width="9.8515625" style="1" customWidth="1"/>
    <col min="7" max="8" width="14.28125" style="1" bestFit="1" customWidth="1"/>
    <col min="9" max="9" width="12.8515625" style="187" customWidth="1"/>
    <col min="10" max="16384" width="9.140625" style="187" customWidth="1"/>
  </cols>
  <sheetData>
    <row r="1" ht="27" thickBot="1">
      <c r="B1" s="299" t="s">
        <v>15</v>
      </c>
    </row>
    <row r="2" spans="1:8" ht="45.75" thickBot="1">
      <c r="A2" s="189" t="s">
        <v>48</v>
      </c>
      <c r="B2" s="287">
        <f>IF(SCI_I!F7&lt;&gt;0,SCI_I!F7*_xlfn.SUMIFS(SCI_I!I12:I48,SCI_I!D12:D48,"=OB",SCI_I!E12:E48,"=2"),14*_xlfn.SUMIFS(SCI_I!I12:I48,SCI_I!D12:D48,"=OB",SCI_I!E12:E48,"=2"))+IF(SCI_I!L7&lt;&gt;0,SCI_I!L7*_xlfn.SUMIFS(SCI_I!O12:O48,SCI_I!D12:D48,"=OB",SCI_I!E12:E48,"=2"),14*_xlfn.SUMIFS(SCI_I!O12:O48,SCI_I!D12:D48,"=OB",SCI_I!E12:E48,"=2"))+IF(SCI_II!F7&lt;&gt;0,SCI_II!F7*_xlfn.SUMIFS(SCI_II!I12:I48,SCI_II!D12:D48,"=OB",SCI_II!E12:E48,"=2"),14*_xlfn.SUMIFS(SCI_II!I12:I48,SCI_II!D12:D48,"=OB",SCI_II!E12:E48,"=2"))+IF(SCI_II!L7&lt;&gt;0,SCI_II!L7*_xlfn.SUMIFS(SCI_II!O12:O48,SCI_II!D12:D48,"=OB",SCI_II!E12:E48,"=2"),14*_xlfn.SUMIFS(SCI_II!O12:O48,SCI_II!D12:D48,"=OB",SCI_II!E12:E48,"=2"))+IF(XXX_III!F7&lt;&gt;0,XXX_III!F7*_xlfn.SUMIFS(XXX_III!I12:I48,XXX_III!D12:D48,"=OB",XXX_III!E12:E48,"=2"),14*_xlfn.SUMIFS(XXX_III!I12:I48,XXX_III!D12:D48,"=OB",XXX_III!E12:E48,"=2"))+IF(XXX_III!L7&lt;&gt;0,XXX_III!L7*_xlfn.SUMIFS(XXX_III!O12:O48,XXX_III!D12:D48,"=OB",XXX_III!E12:E48,"=2"),14*_xlfn.SUMIFS(XXX_III!O12:O48,XXX_III!D12:D48,"=OB",XXX_III!E12:E48,"=2"))+IF(XXX_IV!F7&lt;&gt;0,XXX_IV!F7*_xlfn.SUMIFS(XXX_IV!I12:I48,XXX_IV!D12:D48,"=OB",XXX_IV!E12:E48,"=2"),14*_xlfn.SUMIFS(XXX_IV!I12:I48,XXX_IV!D12:D48,"=OB",XXX_IV!E12:E48,"=2"))+IF(XXX_IV!L7&lt;&gt;0,XXX_IV!L7*_xlfn.SUMIFS(XXX_IV!O12:O48,XXX_IV!D12:D48,"=OB",XXX_IV!E12:E48,"=2"),14*_xlfn.SUMIFS(XXX_IV!O12:O48,XXX_IV!D12:D48,"=OB",XXX_IV!E12:E48,"=2"))</f>
        <v>588</v>
      </c>
      <c r="C2" s="190" t="s">
        <v>47</v>
      </c>
      <c r="D2" s="288"/>
      <c r="F2" s="191" t="s">
        <v>33</v>
      </c>
      <c r="G2" s="289" t="str">
        <f>IF((G6="DA")*(G8="DA")*(G9="DA")*(G15="DA")*(G16="DA")*(G17="DA"),"DA","")</f>
        <v>DA</v>
      </c>
      <c r="H2" s="192">
        <f>IF((G6="DA")*(G8="DA")*(G9="DA")*(G15="DA")*(G16="DA")*(G17="DA"),"","NU")</f>
      </c>
    </row>
    <row r="3" spans="1:8" ht="15.75" thickBot="1">
      <c r="A3" s="298" t="s">
        <v>63</v>
      </c>
      <c r="D3" s="195"/>
      <c r="E3" s="195"/>
      <c r="F3" s="195"/>
      <c r="G3" s="187"/>
      <c r="H3" s="187"/>
    </row>
    <row r="4" spans="3:8" ht="15.75" thickBot="1">
      <c r="C4" s="196">
        <f>SUM(SCI_I!F67,SCI_I!L67,SCI_II!F67,SCI_II!L67)/IF(SCI_II!L67=0,IF(SCI_II!F67=0,2,3),4)</f>
        <v>14</v>
      </c>
      <c r="D4" s="197" t="str">
        <f>IF(C4&lt;=26,"OK","&gt;")</f>
        <v>OK</v>
      </c>
      <c r="E4" s="195"/>
      <c r="F4" s="195"/>
      <c r="G4" s="195"/>
      <c r="H4" s="195"/>
    </row>
    <row r="5" spans="1:12" s="200" customFormat="1" ht="15.75" thickBot="1">
      <c r="A5" s="198" t="s">
        <v>18</v>
      </c>
      <c r="B5" s="198" t="s">
        <v>17</v>
      </c>
      <c r="C5" s="198" t="s">
        <v>30</v>
      </c>
      <c r="D5" s="198" t="s">
        <v>16</v>
      </c>
      <c r="E5" s="375" t="s">
        <v>32</v>
      </c>
      <c r="F5" s="376"/>
      <c r="G5" s="377" t="s">
        <v>31</v>
      </c>
      <c r="H5" s="378"/>
      <c r="I5" s="199"/>
      <c r="J5" s="199"/>
      <c r="L5" s="201"/>
    </row>
    <row r="6" spans="1:12" ht="87" customHeight="1">
      <c r="A6" s="202" t="s">
        <v>60</v>
      </c>
      <c r="B6" s="202" t="e">
        <f>B40&amp;B58</f>
        <v>#VALUE!</v>
      </c>
      <c r="C6" s="203">
        <f>C40+C58</f>
        <v>252</v>
      </c>
      <c r="D6" s="204">
        <f>C6/(SUM($C$15:$C$16)-$B$2+MIN($B$2,$D$2))*100</f>
        <v>21.428571428571427</v>
      </c>
      <c r="E6" s="205">
        <v>0</v>
      </c>
      <c r="F6" s="206">
        <v>100</v>
      </c>
      <c r="G6" s="290" t="str">
        <f>IF((D6&gt;=E6-1)*(D6&lt;=F6+1),"DA","")</f>
        <v>DA</v>
      </c>
      <c r="H6" s="291">
        <f>IF((D6&gt;=E6-1)*(D6&lt;=F6+1),"","NU")</f>
      </c>
      <c r="K6" s="209"/>
      <c r="L6" s="210"/>
    </row>
    <row r="7" spans="1:12" ht="26.25" hidden="1">
      <c r="A7" s="211" t="s">
        <v>19</v>
      </c>
      <c r="B7" s="211" t="e">
        <f>B41&amp;B59&amp;B77&amp;B95</f>
        <v>#VALUE!</v>
      </c>
      <c r="C7" s="212">
        <f>C41+C59+C77+C95</f>
        <v>0</v>
      </c>
      <c r="D7" s="213">
        <f>C7/(SUM($C$15:$C$16)-$B$2+MIN($B$2,$D$2))*100</f>
        <v>0</v>
      </c>
      <c r="E7" s="214"/>
      <c r="F7" s="215"/>
      <c r="G7" s="292" t="str">
        <f>IF((D7&gt;=E7-1)*(D7&lt;=F7+1),"DA","")</f>
        <v>DA</v>
      </c>
      <c r="H7" s="293">
        <f>IF((D7&gt;=E7-1)*(D7&lt;=F7+1),"","NU")</f>
      </c>
      <c r="I7" s="218"/>
      <c r="K7" s="209"/>
      <c r="L7" s="210"/>
    </row>
    <row r="8" spans="1:12" ht="98.25" customHeight="1">
      <c r="A8" s="211" t="s">
        <v>61</v>
      </c>
      <c r="B8" s="211" t="e">
        <f>B42&amp;B60</f>
        <v>#VALUE!</v>
      </c>
      <c r="C8" s="212">
        <f>C42+C60</f>
        <v>784</v>
      </c>
      <c r="D8" s="213">
        <f>C8/(SUM($C$15:$C$16)-$B$2+MIN($B$2,$D$2))*100</f>
        <v>66.66666666666666</v>
      </c>
      <c r="E8" s="214">
        <v>0</v>
      </c>
      <c r="F8" s="215">
        <v>100</v>
      </c>
      <c r="G8" s="292" t="str">
        <f>IF((D8&gt;=E8-1)*(D8&lt;=F8+1),"DA","")</f>
        <v>DA</v>
      </c>
      <c r="H8" s="293">
        <f>IF((D8&gt;=E8-1)*(D8&lt;=F8+1),"","NU")</f>
      </c>
      <c r="I8" s="219"/>
      <c r="K8" s="220"/>
      <c r="L8" s="221"/>
    </row>
    <row r="9" spans="1:12" ht="32.25" customHeight="1" thickBot="1">
      <c r="A9" s="222" t="s">
        <v>62</v>
      </c>
      <c r="B9" s="222" t="e">
        <f>B43&amp;B61</f>
        <v>#VALUE!</v>
      </c>
      <c r="C9" s="223">
        <f>C43+C61</f>
        <v>140</v>
      </c>
      <c r="D9" s="224">
        <f>C9/(SUM($C$15:$C$16)-$B$2+MIN($B$2,$D$2))*100</f>
        <v>11.904761904761903</v>
      </c>
      <c r="E9" s="225">
        <v>0</v>
      </c>
      <c r="F9" s="226">
        <v>100</v>
      </c>
      <c r="G9" s="294" t="str">
        <f>IF((D9&gt;=E9-1)*(D9&lt;=F9+1),"DA","")</f>
        <v>DA</v>
      </c>
      <c r="H9" s="295">
        <f>IF((D9&gt;=E9-1)*(D9&lt;=F9+1),"","NU")</f>
      </c>
      <c r="K9" s="220"/>
      <c r="L9" s="210"/>
    </row>
    <row r="10" spans="1:12" ht="27" thickBot="1">
      <c r="A10" s="229"/>
      <c r="B10" s="230" t="s">
        <v>41</v>
      </c>
      <c r="C10" s="231">
        <f>SUM(C6:C9)</f>
        <v>1176</v>
      </c>
      <c r="D10" s="232">
        <f>SUM(D6:D9)</f>
        <v>99.99999999999999</v>
      </c>
      <c r="E10" s="233">
        <v>0</v>
      </c>
      <c r="F10" s="234">
        <v>9999</v>
      </c>
      <c r="G10" s="296" t="str">
        <f>IF((C10&gt;=E10-2)*(C10&lt;=F10+2),"DA","")</f>
        <v>DA</v>
      </c>
      <c r="H10" s="297">
        <f>IF((C10&gt;=E10-1)*(C10&lt;=F10+1),"","NU")</f>
      </c>
      <c r="K10" s="235"/>
      <c r="L10" s="236"/>
    </row>
    <row r="11" spans="1:12" ht="15.75" thickBot="1">
      <c r="A11" s="221"/>
      <c r="B11" s="237" t="s">
        <v>52</v>
      </c>
      <c r="C11" s="238">
        <f>C15+C16+C17</f>
        <v>1176</v>
      </c>
      <c r="K11" s="235"/>
      <c r="L11" s="236"/>
    </row>
    <row r="13" spans="1:8" ht="15.75" thickBot="1">
      <c r="A13" s="193" t="s">
        <v>23</v>
      </c>
      <c r="D13" s="195"/>
      <c r="E13" s="195"/>
      <c r="F13" s="195"/>
      <c r="G13" s="195"/>
      <c r="H13" s="195"/>
    </row>
    <row r="14" spans="1:10" s="200" customFormat="1" ht="15.75" thickBot="1">
      <c r="A14" s="198" t="s">
        <v>18</v>
      </c>
      <c r="B14" s="198" t="s">
        <v>17</v>
      </c>
      <c r="C14" s="198" t="s">
        <v>30</v>
      </c>
      <c r="D14" s="198" t="s">
        <v>16</v>
      </c>
      <c r="E14" s="375" t="s">
        <v>32</v>
      </c>
      <c r="F14" s="376"/>
      <c r="G14" s="377" t="s">
        <v>31</v>
      </c>
      <c r="H14" s="378"/>
      <c r="I14" s="199"/>
      <c r="J14" s="199"/>
    </row>
    <row r="15" spans="1:9" ht="180" customHeight="1">
      <c r="A15" s="202" t="s">
        <v>24</v>
      </c>
      <c r="B15" s="202" t="e">
        <f>B48&amp;B66&amp;B84&amp;B102</f>
        <v>#VALUE!</v>
      </c>
      <c r="C15" s="203">
        <f>C48+C66</f>
        <v>980</v>
      </c>
      <c r="D15" s="204">
        <f>C15/(SUM($C$15:$C$16)-$B$2+MIN($B$2,$D$2))*100</f>
        <v>83.33333333333334</v>
      </c>
      <c r="E15" s="205">
        <v>0</v>
      </c>
      <c r="F15" s="206">
        <v>100</v>
      </c>
      <c r="G15" s="290" t="str">
        <f>IF((D15&gt;=E15-1)*(D15&lt;=F15+1),"DA","")</f>
        <v>DA</v>
      </c>
      <c r="H15" s="291">
        <f>IF((D15&gt;=E15-1)*(D15&lt;=F15+1),"","NU")</f>
      </c>
      <c r="I15" s="219"/>
    </row>
    <row r="16" spans="1:8" ht="26.25">
      <c r="A16" s="211" t="s">
        <v>25</v>
      </c>
      <c r="B16" s="211" t="e">
        <f>B49&amp;B67&amp;B85&amp;B103</f>
        <v>#VALUE!</v>
      </c>
      <c r="C16" s="239">
        <f>C49+C67</f>
        <v>196</v>
      </c>
      <c r="D16" s="240">
        <f>C16/(SUM($C$15:$C$16)-$B$2+MIN($B$2,$D$2))*100</f>
        <v>16.666666666666664</v>
      </c>
      <c r="E16" s="214">
        <v>0</v>
      </c>
      <c r="F16" s="215">
        <v>100</v>
      </c>
      <c r="G16" s="292" t="str">
        <f>IF((D16&gt;=E16-1)*(D16&lt;=F16+1),"DA","")</f>
        <v>DA</v>
      </c>
      <c r="H16" s="293">
        <f>IF((D16&gt;=E16-1)*(D16&lt;=F16+1),"","NU")</f>
      </c>
    </row>
    <row r="17" spans="1:8" ht="26.25">
      <c r="A17" s="211" t="s">
        <v>26</v>
      </c>
      <c r="B17" s="211" t="e">
        <f>B50&amp;B68&amp;B86&amp;B104</f>
        <v>#VALUE!</v>
      </c>
      <c r="C17" s="241">
        <f>C50+C68</f>
        <v>0</v>
      </c>
      <c r="D17" s="242">
        <f>C17/(SUM($C$15:$C$16)-$B$2+MIN($B$2,$D$2))*100</f>
        <v>0</v>
      </c>
      <c r="E17" s="214">
        <v>0</v>
      </c>
      <c r="F17" s="215">
        <v>100</v>
      </c>
      <c r="G17" s="292" t="str">
        <f>IF((D17&gt;=E17-1)*(D17&lt;=F17+1),"DA","")</f>
        <v>DA</v>
      </c>
      <c r="H17" s="293">
        <f>IF((D17&gt;=E17-1)*(D17&lt;=F17+1),"","NU")</f>
      </c>
    </row>
    <row r="18" spans="1:8" ht="15">
      <c r="A18" s="243"/>
      <c r="B18" s="244" t="s">
        <v>41</v>
      </c>
      <c r="C18" s="245">
        <f>C15+C16</f>
        <v>1176</v>
      </c>
      <c r="D18" s="246">
        <f>D15+D16</f>
        <v>100</v>
      </c>
      <c r="E18" s="247"/>
      <c r="F18" s="248"/>
      <c r="G18" s="249"/>
      <c r="H18" s="250"/>
    </row>
    <row r="19" spans="3:8" ht="15">
      <c r="C19" s="251"/>
      <c r="D19" s="187"/>
      <c r="E19" s="187"/>
      <c r="F19" s="187"/>
      <c r="G19" s="187"/>
      <c r="H19" s="187"/>
    </row>
    <row r="20" spans="3:8" ht="15">
      <c r="C20" s="187"/>
      <c r="D20" s="187"/>
      <c r="E20" s="187"/>
      <c r="F20" s="187"/>
      <c r="G20" s="187"/>
      <c r="H20" s="187"/>
    </row>
    <row r="21" spans="3:8" ht="15">
      <c r="C21" s="187"/>
      <c r="D21" s="187"/>
      <c r="E21" s="187"/>
      <c r="F21" s="187"/>
      <c r="G21" s="187"/>
      <c r="H21" s="187"/>
    </row>
    <row r="22" spans="3:8" ht="15">
      <c r="C22" s="187"/>
      <c r="D22" s="187"/>
      <c r="E22" s="187"/>
      <c r="F22" s="187"/>
      <c r="G22" s="187"/>
      <c r="H22" s="187"/>
    </row>
    <row r="23" spans="3:8" ht="15">
      <c r="C23" s="187"/>
      <c r="D23" s="187"/>
      <c r="E23" s="187"/>
      <c r="F23" s="187"/>
      <c r="G23" s="187"/>
      <c r="H23" s="187"/>
    </row>
    <row r="24" spans="3:8" ht="15">
      <c r="C24" s="187"/>
      <c r="D24" s="187"/>
      <c r="E24" s="187"/>
      <c r="F24" s="187"/>
      <c r="G24" s="187"/>
      <c r="H24" s="187"/>
    </row>
    <row r="25" spans="3:8" ht="15">
      <c r="C25" s="187"/>
      <c r="D25" s="187"/>
      <c r="E25" s="187"/>
      <c r="F25" s="187"/>
      <c r="G25" s="187"/>
      <c r="H25" s="187"/>
    </row>
    <row r="26" spans="3:8" ht="15">
      <c r="C26" s="187"/>
      <c r="D26" s="187"/>
      <c r="E26" s="187"/>
      <c r="F26" s="187"/>
      <c r="G26" s="187"/>
      <c r="H26" s="187"/>
    </row>
    <row r="27" spans="3:8" ht="15">
      <c r="C27" s="187"/>
      <c r="D27" s="187"/>
      <c r="E27" s="187"/>
      <c r="F27" s="187"/>
      <c r="G27" s="187"/>
      <c r="H27" s="187"/>
    </row>
    <row r="28" spans="3:8" ht="15">
      <c r="C28" s="187"/>
      <c r="D28" s="187"/>
      <c r="E28" s="187"/>
      <c r="F28" s="187"/>
      <c r="G28" s="187"/>
      <c r="H28" s="187"/>
    </row>
    <row r="29" spans="3:8" ht="15">
      <c r="C29" s="187"/>
      <c r="D29" s="187"/>
      <c r="E29" s="187"/>
      <c r="F29" s="187"/>
      <c r="G29" s="187"/>
      <c r="H29" s="187"/>
    </row>
    <row r="30" spans="3:8" ht="15">
      <c r="C30" s="187"/>
      <c r="D30" s="187"/>
      <c r="E30" s="187"/>
      <c r="F30" s="187"/>
      <c r="G30" s="187"/>
      <c r="H30" s="187"/>
    </row>
    <row r="31" spans="3:8" ht="15">
      <c r="C31" s="187"/>
      <c r="D31" s="187"/>
      <c r="E31" s="187"/>
      <c r="F31" s="187"/>
      <c r="G31" s="187"/>
      <c r="H31" s="187"/>
    </row>
    <row r="32" spans="3:8" ht="15">
      <c r="C32" s="187"/>
      <c r="D32" s="187"/>
      <c r="E32" s="187"/>
      <c r="F32" s="187"/>
      <c r="G32" s="187"/>
      <c r="H32" s="187"/>
    </row>
    <row r="33" spans="3:8" ht="15">
      <c r="C33" s="187"/>
      <c r="D33" s="187"/>
      <c r="E33" s="187"/>
      <c r="F33" s="187"/>
      <c r="G33" s="187"/>
      <c r="H33" s="187"/>
    </row>
    <row r="34" spans="3:8" ht="15">
      <c r="C34" s="187"/>
      <c r="D34" s="187"/>
      <c r="E34" s="187"/>
      <c r="F34" s="187"/>
      <c r="G34" s="187"/>
      <c r="H34" s="187"/>
    </row>
    <row r="35" ht="15">
      <c r="B35" s="188" t="s">
        <v>34</v>
      </c>
    </row>
    <row r="36" spans="3:8" ht="30">
      <c r="C36" s="187"/>
      <c r="D36" s="187"/>
      <c r="E36" s="187"/>
      <c r="F36" s="252" t="s">
        <v>33</v>
      </c>
      <c r="G36" s="253"/>
      <c r="H36" s="254"/>
    </row>
    <row r="37" spans="1:8" ht="15">
      <c r="A37" s="298" t="s">
        <v>63</v>
      </c>
      <c r="D37" s="195"/>
      <c r="E37" s="195"/>
      <c r="F37" s="195"/>
      <c r="G37" s="187"/>
      <c r="H37" s="187"/>
    </row>
    <row r="38" spans="4:8" ht="15.75" thickBot="1">
      <c r="D38" s="195"/>
      <c r="E38" s="195"/>
      <c r="F38" s="195"/>
      <c r="G38" s="195"/>
      <c r="H38" s="195"/>
    </row>
    <row r="39" spans="1:10" s="200" customFormat="1" ht="15.75" thickBot="1">
      <c r="A39" s="198" t="s">
        <v>18</v>
      </c>
      <c r="B39" s="198" t="s">
        <v>17</v>
      </c>
      <c r="C39" s="198" t="s">
        <v>30</v>
      </c>
      <c r="D39" s="198" t="s">
        <v>16</v>
      </c>
      <c r="E39" s="375" t="s">
        <v>32</v>
      </c>
      <c r="F39" s="376"/>
      <c r="G39" s="377" t="s">
        <v>31</v>
      </c>
      <c r="H39" s="378"/>
      <c r="I39" s="199"/>
      <c r="J39" s="199"/>
    </row>
    <row r="40" spans="1:12" ht="15">
      <c r="A40" s="202" t="s">
        <v>60</v>
      </c>
      <c r="B40" s="202" t="e">
        <f>#VALUE!</f>
        <v>#VALUE!</v>
      </c>
      <c r="C40" s="203">
        <f>IF(SCI_I!F7&lt;&gt;0,SCI_I!F7*(_xlfn.SUMIFS(SCI_I!F12:F48,SCI_I!C12:C48,"=A",SCI_I!E12:E48,"&lt;&gt;0",SCI_I!D12:D48,"&lt;&gt;F")+_xlfn.SUMIFS(SCI_I!G12:G48,SCI_I!C12:C48,"=A",SCI_I!E12:E48,"&lt;&gt;0",SCI_I!D12:D48,"&lt;&gt;F")+_xlfn.SUMIFS(SCI_I!H12:H48,SCI_I!C12:C48,"=A",SCI_I!E12:E48,"&lt;&gt;0",SCI_I!D12:D48,"&lt;&gt;F")+_xlfn.SUMIFS(SCI_I!I12:I48,SCI_I!C12:C48,"=A",SCI_I!E12:E48,"&lt;&gt;0",SCI_I!D12:D48,"&lt;&gt;F")),14*(_xlfn.SUMIFS(SCI_I!F12:F48,SCI_I!C12:C48,"=A",SCI_I!E12:E48,"&lt;&gt;0",SCI_I!D12:D48,"&lt;&gt;F")+_xlfn.SUMIFS(SCI_I!G12:G48,SCI_I!C12:C48,"=A",SCI_I!E12:E48,"&lt;&gt;0",SCI_I!D12:D48,"&lt;&gt;F")+_xlfn.SUMIFS(SCI_I!H12:H48,SCI_I!C12:C48,"=A",SCI_I!E12:E48,"&lt;&gt;0",SCI_I!D12:D48,"&lt;&gt;F")+_xlfn.SUMIFS(SCI_I!I12:I48,SCI_I!C12:C48,"=A",SCI_I!E12:E48,"&lt;&gt;0",SCI_I!D12:D48,"&lt;&gt;F")))+IF(SCI_I!L7&lt;&gt;0,SCI_I!L7*(_xlfn.SUMIFS(SCI_I!L12:L48,SCI_I!C12:C48,"=A",SCI_I!E12:E48,"&lt;&gt;0",SCI_I!D12:D48,"&lt;&gt;F")+_xlfn.SUMIFS(SCI_I!M12:M48,SCI_I!C12:C48,"=A",SCI_I!E12:E48,"&lt;&gt;0",SCI_I!D12:D48,"&lt;&gt;F")+_xlfn.SUMIFS(SCI_I!N12:N48,SCI_I!C12:C48,"=A",SCI_I!E12:E48,"&lt;&gt;0",SCI_I!D12:D48,"&lt;&gt;F")+_xlfn.SUMIFS(SCI_I!O12:O48,SCI_I!C12:C48,"=A",SCI_I!E12:E48,"&lt;&gt;0",SCI_I!D12:D48,"&lt;&gt;F")),14*(_xlfn.SUMIFS(SCI_I!L12:L48,SCI_I!C12:C48,"=A",SCI_I!E12:E48,"&lt;&gt;0",SCI_I!D12:D48,"&lt;&gt;F")+_xlfn.SUMIFS(SCI_I!M12:M48,SCI_I!C12:C48,"=A",SCI_I!E12:E48,"&lt;&gt;0",SCI_I!D12:D48,"&lt;&gt;F")+_xlfn.SUMIFS(SCI_I!N12:N48,SCI_I!C12:C48,"=A",SCI_I!E12:E48,"&lt;&gt;0",SCI_I!D12:D48,"&lt;&gt;F")+_xlfn.SUMIFS(SCI_I!O12:O48,SCI_I!C12:C48,"=A",SCI_I!E12:E48,"&lt;&gt;0",SCI_I!D12:D48,"&lt;&gt;F")))</f>
        <v>196</v>
      </c>
      <c r="D40" s="255"/>
      <c r="E40" s="256"/>
      <c r="F40" s="257"/>
      <c r="G40" s="207"/>
      <c r="H40" s="208"/>
      <c r="I40" s="258"/>
      <c r="K40" s="220"/>
      <c r="L40" s="210"/>
    </row>
    <row r="41" spans="1:12" ht="15" hidden="1">
      <c r="A41" s="211" t="s">
        <v>19</v>
      </c>
      <c r="B41" s="211" t="e">
        <f>#VALUE!</f>
        <v>#VALUE!</v>
      </c>
      <c r="C41" s="212">
        <f>IF(SCI_I!F7&lt;&gt;0,SCI_I!F7*(_xlfn.SUMIFS(SCI_I!F12:F48,SCI_I!C12:C48,"=D",SCI_I!E12:E48,"&lt;&gt;0",SCI_I!D12:D48,"&lt;&gt;F")+_xlfn.SUMIFS(SCI_I!G12:G48,SCI_I!C12:C48,"=D",SCI_I!E12:E48,"&lt;&gt;0",SCI_I!D12:D48,"&lt;&gt;F")+_xlfn.SUMIFS(SCI_I!H12:H48,SCI_I!C12:C48,"=D",SCI_I!E12:E48,"&lt;&gt;0",SCI_I!D12:D48,"&lt;&gt;F")+_xlfn.SUMIFS(SCI_I!I12:I48,SCI_I!C12:C48,"=D",SCI_I!E12:E48,"&lt;&gt;0",SCI_I!D12:D48,"&lt;&gt;F")),14*(_xlfn.SUMIFS(SCI_I!F12:F48,SCI_I!C12:C48,"=D",SCI_I!E12:E48,"&lt;&gt;0",SCI_I!D12:D48,"&lt;&gt;F")+_xlfn.SUMIFS(SCI_I!G12:G48,SCI_I!C12:C48,"=D",SCI_I!E12:E48,"&lt;&gt;0",SCI_I!D12:D48,"&lt;&gt;F")+_xlfn.SUMIFS(SCI_I!H12:H48,SCI_I!C12:C48,"=D",SCI_I!E12:E48,"&lt;&gt;0",SCI_I!D12:D48,"&lt;&gt;F")+_xlfn.SUMIFS(SCI_I!I12:I48,SCI_I!C12:C48,"=D",SCI_I!E12:E48,"&lt;&gt;0",SCI_I!D12:D48,"&lt;&gt;F")))+IF(SCI_I!L7&lt;&gt;0,SCI_I!L7*(_xlfn.SUMIFS(SCI_I!L12:L48,SCI_I!C12:C48,"=D",SCI_I!E12:E48,"&lt;&gt;0",SCI_I!D12:D48,"&lt;&gt;F")+_xlfn.SUMIFS(SCI_I!M12:M48,SCI_I!C12:C48,"=D",SCI_I!E12:E48,"&lt;&gt;0",SCI_I!D12:D48,"&lt;&gt;F")+_xlfn.SUMIFS(SCI_I!N12:N48,SCI_I!C12:C48,"=D",SCI_I!E12:E48,"&lt;&gt;0",SCI_I!D12:D48,"&lt;&gt;F")+_xlfn.SUMIFS(SCI_I!O12:O48,SCI_I!C12:C48,"=D",SCI_I!E12:E48,"&lt;&gt;0",SCI_I!D12:D48,"&lt;&gt;F")),14*(_xlfn.SUMIFS(SCI_I!L12:L48,SCI_I!C12:C48,"=D",SCI_I!E12:E48,"&lt;&gt;0",SCI_I!D12:D48,"&lt;&gt;F")+_xlfn.SUMIFS(SCI_I!M12:M48,SCI_I!C12:C48,"=D",SCI_I!E12:E48,"&lt;&gt;0",SCI_I!D12:D48,"&lt;&gt;F")+_xlfn.SUMIFS(SCI_I!N12:N48,SCI_I!C12:C48,"=D",SCI_I!E12:E48,"&lt;&gt;0",SCI_I!D12:D48,"&lt;&gt;F")+_xlfn.SUMIFS(SCI_I!O12:O48,SCI_I!C12:C48,"=D",SCI_I!E12:E48,"&lt;&gt;0",SCI_I!D12:D48,"&lt;&gt;F")))</f>
        <v>0</v>
      </c>
      <c r="D41" s="259"/>
      <c r="E41" s="260"/>
      <c r="F41" s="261"/>
      <c r="G41" s="216"/>
      <c r="H41" s="217"/>
      <c r="I41" s="258"/>
      <c r="K41" s="220"/>
      <c r="L41" s="210"/>
    </row>
    <row r="42" spans="1:12" ht="15">
      <c r="A42" s="211" t="s">
        <v>61</v>
      </c>
      <c r="B42" s="211" t="e">
        <f>#VALUE!</f>
        <v>#VALUE!</v>
      </c>
      <c r="C42" s="212">
        <f>IF(SCI_I!F7&lt;&gt;0,SCI_I!F7*(_xlfn.SUMIFS(SCI_I!F12:F48,SCI_I!C12:C48,"=S",SCI_I!E12:E48,"&lt;&gt;0",SCI_I!D12:D48,"&lt;&gt;F")+_xlfn.SUMIFS(SCI_I!G12:G48,SCI_I!C12:C48,"=S",SCI_I!E12:E48,"&lt;&gt;0",SCI_I!D12:D48,"&lt;&gt;F")+_xlfn.SUMIFS(SCI_I!H12:H48,SCI_I!C12:C48,"=S",SCI_I!E12:E48,"&lt;&gt;0",SCI_I!D12:D48,"&lt;&gt;F")+_xlfn.SUMIFS(SCI_I!I12:I48,SCI_I!C12:C48,"=S",SCI_I!E12:E48,"&lt;&gt;0",SCI_I!D12:D48,"&lt;&gt;F")),14*(_xlfn.SUMIFS(SCI_I!F12:F48,SCI_I!C12:C48,"=S",SCI_I!E12:E48,"&lt;&gt;0",SCI_I!D12:D48,"&lt;&gt;F")+_xlfn.SUMIFS(SCI_I!G12:G48,SCI_I!C12:C48,"=S",SCI_I!E12:E48,"&lt;&gt;0",SCI_I!D12:D48,"&lt;&gt;F")+_xlfn.SUMIFS(SCI_I!H12:H48,SCI_I!C12:C48,"=S",SCI_I!E12:E48,"&lt;&gt;0",SCI_I!D12:D48,"&lt;&gt;F")+_xlfn.SUMIFS(SCI_I!I12:I48,SCI_I!C12:C48,"=S",SCI_I!E12:E48,"&lt;&gt;0",SCI_I!D12:D48,"&lt;&gt;F")))+IF(SCI_I!L7&lt;&gt;0,SCI_I!L7*(_xlfn.SUMIFS(SCI_I!L12:L48,SCI_I!C12:C48,"=S",SCI_I!E12:E48,"&lt;&gt;0",SCI_I!D12:D48,"&lt;&gt;F")+_xlfn.SUMIFS(SCI_I!M12:M48,SCI_I!C12:C48,"=S",SCI_I!E12:E48,"&lt;&gt;0",SCI_I!D12:D48,"&lt;&gt;F")+_xlfn.SUMIFS(SCI_I!N12:N48,SCI_I!C12:C48,"=S",SCI_I!E12:E48,"&lt;&gt;0",SCI_I!D12:D48,"&lt;&gt;F")+_xlfn.SUMIFS(SCI_I!O12:O48,SCI_I!C12:C48,"=S",SCI_I!E12:E48,"&lt;&gt;0",SCI_I!D12:D48,"&lt;&gt;F")),14*(_xlfn.SUMIFS(SCI_I!L12:L48,SCI_I!C12:C48,"=S",SCI_I!E12:E48,"&lt;&gt;0",SCI_I!D12:D48,"&lt;&gt;F")+_xlfn.SUMIFS(SCI_I!M12:M48,SCI_I!C12:C48,"=S",SCI_I!E12:E48,"&lt;&gt;0",SCI_I!D12:D48,"&lt;&gt;F")+_xlfn.SUMIFS(SCI_I!N12:N48,SCI_I!C12:C48,"=S",SCI_I!E12:E48,"&lt;&gt;0",SCI_I!D12:D48,"&lt;&gt;F")+_xlfn.SUMIFS(SCI_I!O12:O48,SCI_I!C12:C48,"=S",SCI_I!E12:E48,"&lt;&gt;0",SCI_I!D12:D48,"&lt;&gt;F")))</f>
        <v>308</v>
      </c>
      <c r="D42" s="259"/>
      <c r="E42" s="260"/>
      <c r="F42" s="261"/>
      <c r="G42" s="216"/>
      <c r="H42" s="217"/>
      <c r="I42" s="258"/>
      <c r="K42" s="220"/>
      <c r="L42" s="210"/>
    </row>
    <row r="43" spans="1:12" ht="30" customHeight="1" thickBot="1">
      <c r="A43" s="222" t="s">
        <v>62</v>
      </c>
      <c r="B43" s="222" t="e">
        <f>#VALUE!</f>
        <v>#VALUE!</v>
      </c>
      <c r="C43" s="223">
        <f>IF(SCI_I!F7&lt;&gt;0,SCI_I!F7*(_xlfn.SUMIFS(SCI_I!F12:F48,SCI_I!C12:C48,"=C",SCI_I!E12:E48,"&lt;&gt;0",SCI_I!D12:D48,"&lt;&gt;F")+_xlfn.SUMIFS(SCI_I!G12:G48,SCI_I!C12:C48,"=C",SCI_I!E12:E48,"&lt;&gt;0",SCI_I!D12:D48,"&lt;&gt;F")+_xlfn.SUMIFS(SCI_I!H12:H48,SCI_I!C12:C48,"=C",SCI_I!E12:E48,"&lt;&gt;0",SCI_I!D12:D48,"&lt;&gt;F")+_xlfn.SUMIFS(SCI_I!I12:I48,SCI_I!C12:C48,"=C",SCI_I!E12:E48,"&lt;&gt;0",SCI_I!D12:D48,"&lt;&gt;F")),14*(_xlfn.SUMIFS(SCI_I!F12:F48,SCI_I!C12:C48,"=C",SCI_I!E12:E48,"&lt;&gt;0",SCI_I!D12:D48,"&lt;&gt;F")+_xlfn.SUMIFS(SCI_I!G12:G48,SCI_I!C12:C48,"=C",SCI_I!E12:E48,"&lt;&gt;0",SCI_I!D12:D48,"&lt;&gt;F")+_xlfn.SUMIFS(SCI_I!H12:H48,SCI_I!C12:C48,"=C",SCI_I!E12:E48,"&lt;&gt;0",SCI_I!D12:D48,"&lt;&gt;F")+_xlfn.SUMIFS(SCI_I!I12:I48,SCI_I!C12:C48,"=C",SCI_I!E12:E48,"&lt;&gt;0",SCI_I!D12:D48,"&lt;&gt;F")))+IF(SCI_I!L7&lt;&gt;0,SCI_I!L7*(_xlfn.SUMIFS(SCI_I!L12:L48,SCI_I!C12:C48,"=C",SCI_I!E12:E48,"&lt;&gt;0",SCI_I!D12:D48,"&lt;&gt;F")+_xlfn.SUMIFS(SCI_I!M12:M48,SCI_I!C12:C48,"=C",SCI_I!E12:E48,"&lt;&gt;0",SCI_I!D12:D48,"&lt;&gt;F")+_xlfn.SUMIFS(SCI_I!N12:N48,SCI_I!C12:C48,"=C",SCI_I!E12:E48,"&lt;&gt;0",SCI_I!D12:D48,"&lt;&gt;F")+_xlfn.SUMIFS(SCI_I!O12:O48,SCI_I!C12:C48,"=C",SCI_I!E12:E48,"&lt;&gt;0",SCI_I!D12:D48,"&lt;&gt;F")),14*(_xlfn.SUMIFS(SCI_I!L12:L48,SCI_I!C12:C48,"=C",SCI_I!E12:E48,"&lt;&gt;0",SCI_I!D12:D48,"&lt;&gt;F")+_xlfn.SUMIFS(SCI_I!M12:M48,SCI_I!C12:C48,"=C",SCI_I!E12:E48,"&lt;&gt;0",SCI_I!D12:D48,"&lt;&gt;F")+_xlfn.SUMIFS(SCI_I!N12:N48,SCI_I!C12:C48,"=C",SCI_I!E12:E48,"&lt;&gt;0",SCI_I!D12:D48,"&lt;&gt;F")+_xlfn.SUMIFS(SCI_I!O12:O48,SCI_I!C12:C48,"=C",SCI_I!E12:E48,"&lt;&gt;0",SCI_I!D12:D48,"&lt;&gt;F")))</f>
        <v>112</v>
      </c>
      <c r="D43" s="262"/>
      <c r="E43" s="263"/>
      <c r="F43" s="264"/>
      <c r="G43" s="227"/>
      <c r="H43" s="228"/>
      <c r="I43" s="258"/>
      <c r="K43" s="220"/>
      <c r="L43" s="210"/>
    </row>
    <row r="44" spans="1:12" ht="15">
      <c r="A44" s="221"/>
      <c r="B44" s="265"/>
      <c r="I44" s="258"/>
      <c r="K44" s="235"/>
      <c r="L44" s="236"/>
    </row>
    <row r="45" spans="3:9" ht="15">
      <c r="C45" s="251">
        <f>SUM(C40:C44)</f>
        <v>616</v>
      </c>
      <c r="I45" s="258"/>
    </row>
    <row r="46" spans="1:9" ht="15.75" thickBot="1">
      <c r="A46" s="193" t="s">
        <v>23</v>
      </c>
      <c r="D46" s="195"/>
      <c r="E46" s="195"/>
      <c r="F46" s="195"/>
      <c r="G46" s="195"/>
      <c r="H46" s="195"/>
      <c r="I46" s="258"/>
    </row>
    <row r="47" spans="1:10" s="200" customFormat="1" ht="15.75" thickBot="1">
      <c r="A47" s="198" t="s">
        <v>18</v>
      </c>
      <c r="B47" s="198" t="s">
        <v>17</v>
      </c>
      <c r="C47" s="198" t="s">
        <v>30</v>
      </c>
      <c r="D47" s="198" t="s">
        <v>16</v>
      </c>
      <c r="E47" s="375" t="s">
        <v>32</v>
      </c>
      <c r="F47" s="376"/>
      <c r="G47" s="377" t="s">
        <v>31</v>
      </c>
      <c r="H47" s="378"/>
      <c r="I47" s="266"/>
      <c r="J47" s="199"/>
    </row>
    <row r="48" spans="1:9" ht="15">
      <c r="A48" s="202" t="s">
        <v>24</v>
      </c>
      <c r="B48" s="202" t="e">
        <f>#VALUE!</f>
        <v>#VALUE!</v>
      </c>
      <c r="C48" s="267">
        <f>IF(SCI_I!F7&lt;&gt;0,SCI_I!F7*(_xlfn.SUMIFS(SCI_I!F12:F48,SCI_I!D12:D48,"=OB",SCI_I!E12:E48,"&lt;&gt;0")+_xlfn.SUMIFS(SCI_I!G12:G48,SCI_I!D12:D48,"=OB",SCI_I!E12:E48,"&lt;&gt;0")+_xlfn.SUMIFS(SCI_I!H12:H48,SCI_I!D12:D48,"=OB",SCI_I!E12:E48,"&lt;&gt;0")+_xlfn.SUMIFS(SCI_I!I12:I48,SCI_I!D12:D48,"=OB",SCI_I!E12:E48,"&lt;&gt;0")),14*(_xlfn.SUMIFS(SCI_I!F12:F48,SCI_I!D12:D48,"=OB",SCI_I!E12:E48,"&lt;&gt;0")+_xlfn.SUMIFS(SCI_I!G12:G48,SCI_I!D12:D48,"=OB",SCI_I!E12:E48,"&lt;&gt;0")+_xlfn.SUMIFS(SCI_I!H12:H48,SCI_I!D12:D48,"=OB",SCI_I!E12:E48,"&lt;&gt;0")+_xlfn.SUMIFS(SCI_I!I12:I48,SCI_I!D12:D48,"=OB",SCI_I!E12:E48,"&lt;&gt;0")))+IF(SCI_I!L7&lt;&gt;0,SCI_I!L7*(_xlfn.SUMIFS(SCI_I!L12:L48,SCI_I!D12:D48,"=OB",SCI_I!E12:E48,"&lt;&gt;0")+_xlfn.SUMIFS(SCI_I!M12:M48,SCI_I!D12:D48,"=OB",SCI_I!E12:E48,"&lt;&gt;0")+_xlfn.SUMIFS(SCI_I!N12:N48,SCI_I!D12:D48,"=OB",SCI_I!E12:E48,"&lt;&gt;0")+_xlfn.SUMIFS(SCI_I!O12:O48,SCI_I!D12:D48,"=OB",SCI_I!E12:E48,"&lt;&gt;0")),14*(_xlfn.SUMIFS(SCI_I!L12:L48,SCI_I!D12:D48,"=OB",SCI_I!E12:E48,"&lt;&gt;0")+_xlfn.SUMIFS(SCI_I!M12:M48,SCI_I!D12:D48,"=OB",SCI_I!E12:E48,"&lt;&gt;0")+_xlfn.SUMIFS(SCI_I!N12:N48,SCI_I!D12:D48,"=OB",SCI_I!E12:E48,"&lt;&gt;0")+_xlfn.SUMIFS(SCI_I!O12:O48,SCI_I!D12:D48,"=OB",SCI_I!E12:E48,"&lt;&gt;0")))</f>
        <v>420</v>
      </c>
      <c r="D48" s="255"/>
      <c r="E48" s="256"/>
      <c r="F48" s="257"/>
      <c r="G48" s="207"/>
      <c r="H48" s="208"/>
      <c r="I48" s="258"/>
    </row>
    <row r="49" spans="1:9" ht="15">
      <c r="A49" s="211" t="s">
        <v>25</v>
      </c>
      <c r="B49" s="211" t="e">
        <f>#VALUE!</f>
        <v>#VALUE!</v>
      </c>
      <c r="C49" s="239">
        <f>IF(SCI_I!F7&lt;&gt;0,SCI_I!F7*(_xlfn.SUMIFS(SCI_I!F12:F48,SCI_I!D12:D48,"=OP",SCI_I!E12:E48,"&lt;&gt;0")+_xlfn.SUMIFS(SCI_I!G12:G48,SCI_I!D12:D48,"=OP",SCI_I!E12:E48,"&lt;&gt;0")+_xlfn.SUMIFS(SCI_I!H12:H48,SCI_I!D12:D48,"=OP",SCI_I!E12:E48,"&lt;&gt;0")+_xlfn.SUMIFS(SCI_I!I12:I48,SCI_I!D12:D48,"=OP",SCI_I!E12:E48,"&lt;&gt;0")),14*(_xlfn.SUMIFS(SCI_I!F12:F48,SCI_I!D12:D48,"=OP",SCI_I!E12:E48,"&lt;&gt;0")+_xlfn.SUMIFS(SCI_I!G12:G48,SCI_I!D12:D48,"=OP",SCI_I!E12:E48,"&lt;&gt;0")+_xlfn.SUMIFS(SCI_I!H12:H48,SCI_I!D12:D48,"=OP",SCI_I!E12:E48,"&lt;&gt;0")+_xlfn.SUMIFS(SCI_I!I12:I48,SCI_I!D12:D48,"=OP",SCI_I!E12:E48,"&lt;&gt;0")))+IF(SCI_I!L7&lt;&gt;0,SCI_I!L7*(_xlfn.SUMIFS(SCI_I!L12:L48,SCI_I!D12:D48,"=OP",SCI_I!E12:E48,"&lt;&gt;0")+_xlfn.SUMIFS(SCI_I!M12:M48,SCI_I!D12:D48,"=OP",SCI_I!E12:E48,"&lt;&gt;0")+_xlfn.SUMIFS(SCI_I!N12:N48,SCI_I!D12:D48,"=OP",SCI_I!E12:E48,"&lt;&gt;0")+_xlfn.SUMIFS(SCI_I!O12:O48,SCI_I!D12:D48,"=OP",SCI_I!E12:E48,"&lt;&gt;0")),14*(_xlfn.SUMIFS(SCI_I!L12:L48,SCI_I!D12:D48,"=OP",SCI_I!E12:E48,"&lt;&gt;0")+_xlfn.SUMIFS(SCI_I!M12:M48,SCI_I!D12:D48,"=OP",SCI_I!E12:E48,"&lt;&gt;0")+_xlfn.SUMIFS(SCI_I!N12:N48,SCI_I!D12:D48,"=OP",SCI_I!E12:E48,"&lt;&gt;0")+_xlfn.SUMIFS(SCI_I!O12:O48,SCI_I!D12:D48,"=OP",SCI_I!E12:E48,"&lt;&gt;0")))</f>
        <v>196</v>
      </c>
      <c r="D49" s="241"/>
      <c r="E49" s="260"/>
      <c r="F49" s="261"/>
      <c r="G49" s="216"/>
      <c r="H49" s="217"/>
      <c r="I49" s="258"/>
    </row>
    <row r="50" spans="1:9" ht="15.75" thickBot="1">
      <c r="A50" s="222" t="s">
        <v>26</v>
      </c>
      <c r="B50" s="222" t="e">
        <f>#VALUE!</f>
        <v>#VALUE!</v>
      </c>
      <c r="C50" s="268">
        <f>IF(SCI_I!F7&lt;&gt;0,SCI_I!F7*(_xlfn.SUMIFS(SCI_I!F12:F48,SCI_I!D12:D48,"=F",SCI_I!E12:E48,"&gt;=0")+_xlfn.SUMIFS(SCI_I!G12:G48,SCI_I!D12:D48,"=F",SCI_I!E12:E48,"&gt;=0")+_xlfn.SUMIFS(SCI_I!H12:H48,SCI_I!D12:D48,"=F",SCI_I!E12:E48,"&gt;=0")+_xlfn.SUMIFS(SCI_I!I12:I48,SCI_I!D12:D48,"=F",SCI_I!E12:E48,"&gt;=0")),14*(_xlfn.SUMIFS(SCI_I!F12:F48,SCI_I!D12:D48,"=F",SCI_I!E12:E48,"&gt;=0")+_xlfn.SUMIFS(SCI_I!G12:G48,SCI_I!D12:D48,"=F",SCI_I!E12:E48,"&gt;=0")+_xlfn.SUMIFS(SCI_I!H12:H48,SCI_I!D12:D48,"=F",SCI_I!E12:E48,"&gt;=0")+_xlfn.SUMIFS(SCI_I!I12:I48,SCI_I!D12:D48,"=F",SCI_I!E12:E48,"&gt;=0")))+IF(SCI_I!L7&lt;&gt;0,SCI_I!L7*(_xlfn.SUMIFS(SCI_I!L12:L48,SCI_I!D12:D48,"=F",SCI_I!E12:E48,"&gt;=0")+_xlfn.SUMIFS(SCI_I!M12:M48,SCI_I!D12:D48,"=F",SCI_I!E12:E48,"&gt;=0")+_xlfn.SUMIFS(SCI_I!N12:N48,SCI_I!D12:D48,"=F",SCI_I!E12:E48,"&gt;=0")+_xlfn.SUMIFS(SCI_I!O12:O48,SCI_I!D12:D48,"=F",SCI_I!E12:E48,"&gt;=0")),14*(_xlfn.SUMIFS(SCI_I!L12:L48,SCI_I!D12:D48,"=F",SCI_I!E12:E48,"&gt;=0")+_xlfn.SUMIFS(SCI_I!M12:M48,SCI_I!D12:D48,"=F",SCI_I!E12:E48,"&gt;=0")+_xlfn.SUMIFS(SCI_I!N12:N48,SCI_I!D12:D48,"=F",SCI_I!E12:E48,"&gt;=0")+_xlfn.SUMIFS(SCI_I!O12:O48,SCI_I!D12:D48,"=F",SCI_I!E12:E48,"&gt;=0")))</f>
        <v>0</v>
      </c>
      <c r="D50" s="269"/>
      <c r="E50" s="263"/>
      <c r="F50" s="264"/>
      <c r="G50" s="270"/>
      <c r="H50" s="271"/>
      <c r="I50" s="258"/>
    </row>
    <row r="52" ht="15">
      <c r="C52" s="1">
        <f>SUM(C48:C49)</f>
        <v>616</v>
      </c>
    </row>
    <row r="53" ht="15">
      <c r="B53" s="188" t="s">
        <v>35</v>
      </c>
    </row>
    <row r="54" spans="3:8" ht="30">
      <c r="C54" s="187"/>
      <c r="D54" s="187"/>
      <c r="E54" s="187"/>
      <c r="F54" s="252" t="s">
        <v>33</v>
      </c>
      <c r="G54" s="253"/>
      <c r="H54" s="254"/>
    </row>
    <row r="55" spans="1:8" ht="15">
      <c r="A55" s="298" t="s">
        <v>63</v>
      </c>
      <c r="D55" s="195"/>
      <c r="E55" s="195"/>
      <c r="F55" s="195"/>
      <c r="G55" s="187"/>
      <c r="H55" s="187"/>
    </row>
    <row r="56" spans="4:8" ht="15.75" thickBot="1">
      <c r="D56" s="195"/>
      <c r="E56" s="195"/>
      <c r="F56" s="195"/>
      <c r="G56" s="195"/>
      <c r="H56" s="195"/>
    </row>
    <row r="57" spans="1:8" ht="15.75" thickBot="1">
      <c r="A57" s="198" t="s">
        <v>18</v>
      </c>
      <c r="B57" s="198" t="s">
        <v>17</v>
      </c>
      <c r="C57" s="198" t="s">
        <v>30</v>
      </c>
      <c r="D57" s="198" t="s">
        <v>16</v>
      </c>
      <c r="E57" s="375" t="s">
        <v>32</v>
      </c>
      <c r="F57" s="376"/>
      <c r="G57" s="377" t="s">
        <v>31</v>
      </c>
      <c r="H57" s="378"/>
    </row>
    <row r="58" spans="1:8" ht="15">
      <c r="A58" s="202" t="s">
        <v>60</v>
      </c>
      <c r="B58" s="202" t="e">
        <f>#VALUE!</f>
        <v>#VALUE!</v>
      </c>
      <c r="C58" s="203">
        <f>IF(SCI_II!F7&lt;&gt;0,SCI_II!F7*(_xlfn.SUMIFS(SCI_II!F12:F48,SCI_II!C12:C48,"=A",SCI_II!E12:E48,"&lt;&gt;0",SCI_II!D12:D48,"&lt;&gt;F")+_xlfn.SUMIFS(SCI_II!G12:G48,SCI_II!C12:C48,"=A",SCI_II!E12:E48,"&lt;&gt;0",SCI_II!D12:D48,"&lt;&gt;F")+_xlfn.SUMIFS(SCI_II!H12:H48,SCI_II!C12:C48,"=A",SCI_II!E12:E48,"&lt;&gt;0",SCI_II!D12:D48,"&lt;&gt;F")+_xlfn.SUMIFS(SCI_II!I12:I48,SCI_II!C12:C48,"=A",SCI_II!E12:E48,"&lt;&gt;0",SCI_II!D12:D48,"&lt;&gt;F")),14*(_xlfn.SUMIFS(SCI_II!F12:F48,SCI_II!C12:C48,"=A",SCI_II!E12:E48,"&lt;&gt;0",SCI_II!D12:D48,"&lt;&gt;F")+_xlfn.SUMIFS(SCI_II!G12:G48,SCI_II!C12:C48,"=A",SCI_II!E12:E48,"&lt;&gt;0",SCI_II!D12:D48,"&lt;&gt;F")+_xlfn.SUMIFS(SCI_II!H12:H48,SCI_II!C12:C48,"=A",SCI_II!E12:E48,"&lt;&gt;0",SCI_II!D12:D48,"&lt;&gt;F")+_xlfn.SUMIFS(SCI_II!I12:I48,SCI_II!C12:C48,"=A",SCI_II!E12:E48,"&lt;&gt;0",SCI_II!D12:D48,"&lt;&gt;F")))+IF(SCI_II!L7&lt;&gt;0,SCI_II!L7*(_xlfn.SUMIFS(SCI_II!L12:L48,SCI_II!C12:C48,"=A",SCI_II!E12:E48,"&lt;&gt;0",SCI_II!D12:D48,"&lt;&gt;F")+_xlfn.SUMIFS(SCI_II!M12:M48,SCI_II!C12:C48,"=A",SCI_II!E12:E48,"&lt;&gt;0",SCI_II!D12:D48,"&lt;&gt;F")+_xlfn.SUMIFS(SCI_II!N12:N48,SCI_II!C12:C48,"=A",SCI_II!E12:E48,"&lt;&gt;0",SCI_II!D12:D48,"&lt;&gt;F")+_xlfn.SUMIFS(SCI_II!O12:O48,SCI_II!C12:C48,"=A",SCI_II!E12:E48,"&lt;&gt;0",SCI_II!D12:D48,"&lt;&gt;F")),14*(_xlfn.SUMIFS(SCI_II!L12:L48,SCI_II!C12:C48,"=A",SCI_II!E12:E48,"&lt;&gt;0",SCI_II!D12:D48,"&lt;&gt;F")+_xlfn.SUMIFS(SCI_II!M12:M48,SCI_II!C12:C48,"=A",SCI_II!E12:E48,"&lt;&gt;0",SCI_II!D12:D48,"&lt;&gt;F")+_xlfn.SUMIFS(SCI_II!N12:N48,SCI_II!C12:C48,"=A",SCI_II!E12:E48,"&lt;&gt;0",SCI_II!D12:D48,"&lt;&gt;F")+_xlfn.SUMIFS(SCI_II!O12:O48,SCI_II!C12:C48,"=A",SCI_II!E12:E48,"&lt;&gt;0",SCI_II!D12:D48,"&lt;&gt;F")))</f>
        <v>56</v>
      </c>
      <c r="D58" s="255"/>
      <c r="E58" s="256"/>
      <c r="F58" s="257"/>
      <c r="G58" s="207"/>
      <c r="H58" s="208"/>
    </row>
    <row r="59" spans="1:8" ht="15" hidden="1">
      <c r="A59" s="211" t="s">
        <v>19</v>
      </c>
      <c r="B59" s="211" t="e">
        <f>#VALUE!</f>
        <v>#VALUE!</v>
      </c>
      <c r="C59" s="212">
        <f>IF(SCI_II!F7&lt;&gt;0,SCI_II!F7*(_xlfn.SUMIFS(SCI_II!F12:F48,SCI_II!C12:C48,"=D",SCI_II!E12:E48,"&lt;&gt;0",SCI_II!D12:D48,"&lt;&gt;F")+_xlfn.SUMIFS(SCI_II!G12:G48,SCI_II!C12:C48,"=D",SCI_II!E12:E48,"&lt;&gt;0",SCI_II!D12:D48,"&lt;&gt;F")+_xlfn.SUMIFS(SCI_II!H12:H48,SCI_II!C12:C48,"=D",SCI_II!E12:E48,"&lt;&gt;0",SCI_II!D12:D48,"&lt;&gt;F")+_xlfn.SUMIFS(SCI_II!I12:I48,SCI_II!C12:C48,"=D",SCI_II!E12:E48,"&lt;&gt;0",SCI_II!D12:D48,"&lt;&gt;F")),14*(_xlfn.SUMIFS(SCI_II!F12:F48,SCI_II!C12:C48,"=D",SCI_II!E12:E48,"&lt;&gt;0",SCI_II!D12:D48,"&lt;&gt;F")+_xlfn.SUMIFS(SCI_II!G12:G48,SCI_II!C12:C48,"=D",SCI_II!E12:E48,"&lt;&gt;0",SCI_II!D12:D48,"&lt;&gt;F")+_xlfn.SUMIFS(SCI_II!H12:H48,SCI_II!C12:C48,"=D",SCI_II!E12:E48,"&lt;&gt;0",SCI_II!D12:D48,"&lt;&gt;F")+_xlfn.SUMIFS(SCI_II!I12:I48,SCI_II!C12:C48,"=D",SCI_II!E12:E48,"&lt;&gt;0",SCI_II!D12:D48,"&lt;&gt;F")))+IF(SCI_II!L7&lt;&gt;0,SCI_II!L7*(_xlfn.SUMIFS(SCI_II!L12:L48,SCI_II!C12:C48,"=D",SCI_II!E12:E48,"&lt;&gt;0",SCI_II!D12:D48,"&lt;&gt;F")+_xlfn.SUMIFS(SCI_II!M12:M48,SCI_II!C12:C48,"=D",SCI_II!E12:E48,"&lt;&gt;0",SCI_II!D12:D48,"&lt;&gt;F")+_xlfn.SUMIFS(SCI_II!N12:N48,SCI_II!C12:C48,"=D",SCI_II!E12:E48,"&lt;&gt;0",SCI_II!D12:D48,"&lt;&gt;F")+_xlfn.SUMIFS(SCI_II!O12:O48,SCI_II!C12:C48,"=D",SCI_II!E12:E48,"&lt;&gt;0",SCI_II!D12:D48,"&lt;&gt;F")),14*(_xlfn.SUMIFS(SCI_II!L12:L48,SCI_II!C12:C48,"=D",SCI_II!E12:E48,"&lt;&gt;0",SCI_II!D12:D48,"&lt;&gt;F")+_xlfn.SUMIFS(SCI_II!M12:M48,SCI_II!C12:C48,"=D",SCI_II!E12:E48,"&lt;&gt;0",SCI_II!D12:D48,"&lt;&gt;F")+_xlfn.SUMIFS(SCI_II!N12:N48,SCI_II!C12:C48,"=D",SCI_II!E12:E48,"&lt;&gt;0",SCI_II!D12:D48,"&lt;&gt;F")+_xlfn.SUMIFS(SCI_II!O12:O48,SCI_II!C12:C48,"=D",SCI_II!E12:E48,"&lt;&gt;0",SCI_II!D12:D48,"&lt;&gt;F")))</f>
        <v>0</v>
      </c>
      <c r="D59" s="259"/>
      <c r="E59" s="260"/>
      <c r="F59" s="261"/>
      <c r="G59" s="216"/>
      <c r="H59" s="217"/>
    </row>
    <row r="60" spans="1:17" ht="15">
      <c r="A60" s="211" t="s">
        <v>61</v>
      </c>
      <c r="B60" s="211" t="e">
        <f>#VALUE!</f>
        <v>#VALUE!</v>
      </c>
      <c r="C60" s="212">
        <f>IF(SCI_II!F7&lt;&gt;0,SCI_II!F7*(_xlfn.SUMIFS(SCI_II!F12:F48,SCI_II!C12:C48,"=S",SCI_II!E12:E48,"&lt;&gt;0",SCI_II!D12:D48,"&lt;&gt;F")+_xlfn.SUMIFS(SCI_II!G12:G48,SCI_II!C12:C48,"=S",SCI_II!E12:E48,"&lt;&gt;0",SCI_II!D12:D48,"&lt;&gt;F")+_xlfn.SUMIFS(SCI_II!H12:H48,SCI_II!C12:C48,"=S",SCI_II!E12:E48,"&lt;&gt;0",SCI_II!D12:D48,"&lt;&gt;F")+_xlfn.SUMIFS(SCI_II!I12:I48,SCI_II!C12:C48,"=S",SCI_II!E12:E48,"&lt;&gt;0",SCI_II!D12:D48,"&lt;&gt;F")),14*(_xlfn.SUMIFS(SCI_II!F12:F48,SCI_II!C12:C48,"=S",SCI_II!E12:E48,"&lt;&gt;0",SCI_II!D12:D48,"&lt;&gt;F")+_xlfn.SUMIFS(SCI_II!G12:G48,SCI_II!C12:C48,"=S",SCI_II!E12:E48,"&lt;&gt;0",SCI_II!D12:D48,"&lt;&gt;F")+_xlfn.SUMIFS(SCI_II!H12:H48,SCI_II!C12:C48,"=S",SCI_II!E12:E48,"&lt;&gt;0",SCI_II!D12:D48,"&lt;&gt;F")+_xlfn.SUMIFS(SCI_II!I12:I48,SCI_II!C12:C48,"=S",SCI_II!E12:E48,"&lt;&gt;0",SCI_II!D12:D48,"&lt;&gt;F")))+IF(SCI_II!L7&lt;&gt;0,SCI_II!L7*(_xlfn.SUMIFS(SCI_II!L12:L48,SCI_II!C12:C48,"=S",SCI_II!E12:E48,"&lt;&gt;0",SCI_II!D12:D48,"&lt;&gt;F")+_xlfn.SUMIFS(SCI_II!M12:M48,SCI_II!C12:C48,"=S",SCI_II!E12:E48,"&lt;&gt;0",SCI_II!D12:D48,"&lt;&gt;F")+_xlfn.SUMIFS(SCI_II!N12:N48,SCI_II!C12:C48,"=S",SCI_II!E12:E48,"&lt;&gt;0",SCI_II!D12:D48,"&lt;&gt;F")+_xlfn.SUMIFS(SCI_II!O12:O48,SCI_II!C12:C48,"=S",SCI_II!E12:E48,"&lt;&gt;0",SCI_II!D12:D48,"&lt;&gt;F")),14*(_xlfn.SUMIFS(SCI_II!L12:L48,SCI_II!C12:C48,"=S",SCI_II!E12:E48,"&lt;&gt;0",SCI_II!D12:D48,"&lt;&gt;F")+_xlfn.SUMIFS(SCI_II!M12:M48,SCI_II!C12:C48,"=S",SCI_II!E12:E48,"&lt;&gt;0",SCI_II!D12:D48,"&lt;&gt;F")+_xlfn.SUMIFS(SCI_II!N12:N48,SCI_II!C12:C48,"=S",SCI_II!E12:E48,"&lt;&gt;0",SCI_II!D12:D48,"&lt;&gt;F")+_xlfn.SUMIFS(SCI_II!O12:O48,SCI_II!C12:C48,"=S",SCI_II!E12:E48,"&lt;&gt;0",SCI_II!D12:D48,"&lt;&gt;F")))</f>
        <v>476</v>
      </c>
      <c r="D60" s="259"/>
      <c r="E60" s="260"/>
      <c r="F60" s="261"/>
      <c r="G60" s="216"/>
      <c r="H60" s="217"/>
      <c r="I60" s="219"/>
      <c r="O60" s="272"/>
      <c r="Q60" s="272"/>
    </row>
    <row r="61" spans="1:8" ht="15.75" thickBot="1">
      <c r="A61" s="222" t="s">
        <v>62</v>
      </c>
      <c r="B61" s="222" t="e">
        <f>#VALUE!</f>
        <v>#VALUE!</v>
      </c>
      <c r="C61" s="223">
        <f>IF(SCI_II!F7&lt;&gt;0,SCI_II!F7*(_xlfn.SUMIFS(SCI_II!F12:F48,SCI_II!C12:C48,"=C",SCI_II!E12:E48,"&lt;&gt;0",SCI_II!D12:D48,"&lt;&gt;F")+_xlfn.SUMIFS(SCI_II!G12:G48,SCI_II!C12:C48,"=C",SCI_II!E12:E48,"&lt;&gt;0",SCI_II!D12:D48,"&lt;&gt;F")+_xlfn.SUMIFS(SCI_II!H12:H48,SCI_II!C12:C48,"=C",SCI_II!E12:E48,"&lt;&gt;0",SCI_II!D12:D48,"&lt;&gt;F")+_xlfn.SUMIFS(SCI_II!I12:I48,SCI_II!C12:C48,"=C",SCI_II!E12:E48,"&lt;&gt;0",SCI_II!D12:D48,"&lt;&gt;F")),14*(_xlfn.SUMIFS(SCI_II!F12:F48,SCI_II!C12:C48,"=C",SCI_II!E12:E48,"&lt;&gt;0",SCI_II!D12:D48,"&lt;&gt;F")+_xlfn.SUMIFS(SCI_II!G12:G48,SCI_II!C12:C48,"=C",SCI_II!E12:E48,"&lt;&gt;0",SCI_II!D12:D48,"&lt;&gt;F")+_xlfn.SUMIFS(SCI_II!H12:H48,SCI_II!C12:C48,"=C",SCI_II!E12:E48,"&lt;&gt;0",SCI_II!D12:D48,"&lt;&gt;F")+_xlfn.SUMIFS(SCI_II!I12:I48,SCI_II!C12:C48,"=C",SCI_II!E12:E48,"&lt;&gt;0",SCI_II!D12:D48,"&lt;&gt;F")))+IF(SCI_II!L7&lt;&gt;0,SCI_II!L7*(_xlfn.SUMIFS(SCI_II!L12:L48,SCI_II!C12:C48,"=C",SCI_II!E12:E48,"&lt;&gt;0",SCI_II!D12:D48,"&lt;&gt;F")+_xlfn.SUMIFS(SCI_II!M12:M48,SCI_II!C12:C48,"=C",SCI_II!E12:E48,"&lt;&gt;0",SCI_II!D12:D48,"&lt;&gt;F")+_xlfn.SUMIFS(SCI_II!N12:N48,SCI_II!C12:C48,"=C",SCI_II!E12:E48,"&lt;&gt;0",SCI_II!D12:D48,"&lt;&gt;F")+_xlfn.SUMIFS(SCI_II!O12:O48,SCI_II!C12:C48,"=C",SCI_II!E12:E48,"&lt;&gt;0",SCI_II!D12:D48,"&lt;&gt;F")),14*(_xlfn.SUMIFS(SCI_II!L12:L48,SCI_II!C12:C48,"=C",SCI_II!E12:E48,"&lt;&gt;0",SCI_II!D12:D48,"&lt;&gt;F")+_xlfn.SUMIFS(SCI_II!M12:M48,SCI_II!C12:C48,"=C",SCI_II!E12:E48,"&lt;&gt;0",SCI_II!D12:D48,"&lt;&gt;F")+_xlfn.SUMIFS(SCI_II!N12:N48,SCI_II!C12:C48,"=C",SCI_II!E12:E48,"&lt;&gt;0",SCI_II!D12:D48,"&lt;&gt;F")+_xlfn.SUMIFS(SCI_II!O12:O48,SCI_II!C12:C48,"=C",SCI_II!E12:E48,"&lt;&gt;0",SCI_II!D12:D48,"&lt;&gt;F")))</f>
        <v>28</v>
      </c>
      <c r="D61" s="262"/>
      <c r="E61" s="263"/>
      <c r="F61" s="264"/>
      <c r="G61" s="227"/>
      <c r="H61" s="228"/>
    </row>
    <row r="62" spans="1:2" ht="15">
      <c r="A62" s="221"/>
      <c r="B62" s="265"/>
    </row>
    <row r="63" ht="15">
      <c r="C63" s="251">
        <f>SUM(C58:C62)</f>
        <v>560</v>
      </c>
    </row>
    <row r="64" spans="1:8" ht="15.75" thickBot="1">
      <c r="A64" s="193" t="s">
        <v>23</v>
      </c>
      <c r="D64" s="195"/>
      <c r="E64" s="195"/>
      <c r="F64" s="195"/>
      <c r="G64" s="195"/>
      <c r="H64" s="195"/>
    </row>
    <row r="65" spans="1:8" ht="15.75" thickBot="1">
      <c r="A65" s="198" t="s">
        <v>18</v>
      </c>
      <c r="B65" s="198" t="s">
        <v>17</v>
      </c>
      <c r="C65" s="198" t="s">
        <v>30</v>
      </c>
      <c r="D65" s="198" t="s">
        <v>16</v>
      </c>
      <c r="E65" s="375" t="s">
        <v>32</v>
      </c>
      <c r="F65" s="376"/>
      <c r="G65" s="377" t="s">
        <v>31</v>
      </c>
      <c r="H65" s="378"/>
    </row>
    <row r="66" spans="1:9" ht="15">
      <c r="A66" s="202" t="s">
        <v>24</v>
      </c>
      <c r="B66" s="202" t="e">
        <f>#VALUE!</f>
        <v>#VALUE!</v>
      </c>
      <c r="C66" s="267">
        <f>IF(SCI_II!F7&lt;&gt;0,SCI_II!F7*(_xlfn.SUMIFS(SCI_II!F12:F48,SCI_II!D12:D48,"=OB",SCI_II!E12:E48,"&lt;&gt;0")+_xlfn.SUMIFS(SCI_II!G12:G48,SCI_II!D12:D48,"=OB",SCI_II!E12:E48,"&lt;&gt;0")+_xlfn.SUMIFS(SCI_II!H12:H48,SCI_II!D12:D48,"=OB",SCI_II!E12:E48,"&lt;&gt;0")+_xlfn.SUMIFS(SCI_II!I12:I48,SCI_II!D12:D48,"=OB",SCI_II!E12:E48,"&lt;&gt;0")),14*(_xlfn.SUMIFS(SCI_II!F12:F48,SCI_II!D12:D48,"=OB",SCI_II!E12:E48,"&lt;&gt;0")+_xlfn.SUMIFS(SCI_II!G12:G48,SCI_II!D12:D48,"=OB",SCI_II!E12:E48,"&lt;&gt;0")+_xlfn.SUMIFS(SCI_II!H12:H48,SCI_II!D12:D48,"=OB",SCI_II!E12:E48,"&lt;&gt;0")+_xlfn.SUMIFS(SCI_II!I12:I48,SCI_II!D12:D48,"=OB",SCI_II!E12:E48,"&lt;&gt;0")))+IF(SCI_II!L7&lt;&gt;0,SCI_II!L7*(_xlfn.SUMIFS(SCI_II!L12:L48,SCI_II!D12:D48,"=OB",SCI_II!E12:E48,"&lt;&gt;0")+_xlfn.SUMIFS(SCI_II!M12:M48,SCI_II!D12:D48,"=OB",SCI_II!E12:E48,"&lt;&gt;0")+_xlfn.SUMIFS(SCI_II!N12:N48,SCI_II!D12:D48,"=OB",SCI_II!E12:E48,"&lt;&gt;0")+_xlfn.SUMIFS(SCI_II!O12:O48,SCI_II!D12:D48,"=OB",SCI_II!E12:E48,"&lt;&gt;0")),14*(_xlfn.SUMIFS(SCI_II!L12:L48,SCI_II!D12:D48,"=OB",SCI_II!E12:E48,"&lt;&gt;0")+_xlfn.SUMIFS(SCI_II!M12:M48,SCI_II!D12:D48,"=OB",SCI_II!E12:E48,"&lt;&gt;0")+_xlfn.SUMIFS(SCI_II!N12:N48,SCI_II!D12:D48,"=OB",SCI_II!E12:E48,"&lt;&gt;0")+_xlfn.SUMIFS(SCI_II!O12:O48,SCI_II!D12:D48,"=OB",SCI_II!E12:E48,"&lt;&gt;0")))</f>
        <v>560</v>
      </c>
      <c r="D66" s="255"/>
      <c r="E66" s="256"/>
      <c r="F66" s="257"/>
      <c r="G66" s="207"/>
      <c r="H66" s="208"/>
      <c r="I66" s="219"/>
    </row>
    <row r="67" spans="1:8" ht="15">
      <c r="A67" s="211" t="s">
        <v>25</v>
      </c>
      <c r="B67" s="211" t="e">
        <f>#VALUE!</f>
        <v>#VALUE!</v>
      </c>
      <c r="C67" s="239">
        <f>IF(SCI_II!F7&lt;&gt;0,SCI_II!F7*(_xlfn.SUMIFS(SCI_II!F12:F48,SCI_II!D12:D48,"=OP",SCI_II!E12:E48,"&lt;&gt;0")+_xlfn.SUMIFS(SCI_II!G12:G48,SCI_II!D12:D48,"=OP",SCI_II!E12:E48,"&lt;&gt;0")+_xlfn.SUMIFS(SCI_II!H12:H48,SCI_II!D12:D48,"=OP",SCI_II!E12:E48,"&lt;&gt;0")+_xlfn.SUMIFS(SCI_II!I12:I48,SCI_II!D12:D48,"=OP",SCI_II!E12:E48,"&lt;&gt;0")),14*(_xlfn.SUMIFS(SCI_II!F12:F48,SCI_II!D12:D48,"=OP",SCI_II!E12:E48,"&lt;&gt;0")+_xlfn.SUMIFS(SCI_II!G12:G48,SCI_II!D12:D48,"=OP",SCI_II!E12:E48,"&lt;&gt;0")+_xlfn.SUMIFS(SCI_II!H12:H48,SCI_II!D12:D48,"=OP",SCI_II!E12:E48,"&lt;&gt;0")+_xlfn.SUMIFS(SCI_II!I12:I48,SCI_II!D12:D48,"=OP",SCI_II!E12:E48,"&lt;&gt;0")))+IF(SCI_II!L7&lt;&gt;0,SCI_II!L7*(_xlfn.SUMIFS(SCI_II!L12:L48,SCI_II!D12:D48,"=OP",SCI_II!E12:E48,"&lt;&gt;0")+_xlfn.SUMIFS(SCI_II!M12:M48,SCI_II!D12:D48,"=OP",SCI_II!E12:E48,"&lt;&gt;0")+_xlfn.SUMIFS(SCI_II!N12:N48,SCI_II!D12:D48,"=OP",SCI_II!E12:E48,"&lt;&gt;0")+_xlfn.SUMIFS(SCI_II!O12:O48,SCI_II!D12:D48,"=OP",SCI_II!E12:E48,"&lt;&gt;0")),14*(_xlfn.SUMIFS(SCI_II!L12:L48,SCI_II!D12:D48,"=OP",SCI_II!E12:E48,"&lt;&gt;0")+_xlfn.SUMIFS(SCI_II!M12:M48,SCI_II!D12:D48,"=OP",SCI_II!E12:E48,"&lt;&gt;0")+_xlfn.SUMIFS(SCI_II!N12:N48,SCI_II!D12:D48,"=OP",SCI_II!E12:E48,"&lt;&gt;0")+_xlfn.SUMIFS(SCI_II!O12:O48,SCI_II!D12:D48,"=OP",SCI_II!E12:E48,"&lt;&gt;0")))</f>
        <v>0</v>
      </c>
      <c r="D67" s="241"/>
      <c r="E67" s="260"/>
      <c r="F67" s="261"/>
      <c r="G67" s="216"/>
      <c r="H67" s="217"/>
    </row>
    <row r="68" spans="1:8" ht="15.75" thickBot="1">
      <c r="A68" s="222" t="s">
        <v>26</v>
      </c>
      <c r="B68" s="222" t="e">
        <f>#VALUE!</f>
        <v>#VALUE!</v>
      </c>
      <c r="C68" s="269">
        <f>IF(SCI_II!F7&lt;&gt;0,SCI_II!F7*(_xlfn.SUMIFS(SCI_II!F12:F48,SCI_II!D12:D48,"=F",SCI_II!E12:E48,"&gt;=0")+_xlfn.SUMIFS(SCI_II!G12:G48,SCI_II!D12:D48,"=F",SCI_II!E12:E48,"&gt;=0")+_xlfn.SUMIFS(SCI_II!H12:H48,SCI_II!D12:D48,"=F",SCI_II!E12:E48,"&gt;=0")+_xlfn.SUMIFS(SCI_II!I12:I48,SCI_II!D12:D48,"=F",SCI_II!E12:E48,"&gt;=0")),14*(_xlfn.SUMIFS(SCI_II!F12:F48,SCI_II!D12:D48,"=F",SCI_II!E12:E48,"&gt;=0")+_xlfn.SUMIFS(SCI_II!G12:G48,SCI_II!D12:D48,"=F",SCI_II!E12:E48,"&gt;=0")+_xlfn.SUMIFS(SCI_II!H12:H48,SCI_II!D12:D48,"=F",SCI_II!E12:E48,"&gt;=0")+_xlfn.SUMIFS(SCI_II!I12:I48,SCI_II!D12:D48,"=F",SCI_II!E12:E48,"&gt;=0")))+IF(SCI_II!L7&lt;&gt;0,SCI_II!L7*(_xlfn.SUMIFS(SCI_II!L12:L48,SCI_II!D12:D48,"=F",SCI_II!E12:E48,"&gt;=0")+_xlfn.SUMIFS(SCI_II!M12:M48,SCI_II!D12:D48,"=F",SCI_II!E12:E48,"&gt;=0")+_xlfn.SUMIFS(SCI_II!N12:N48,SCI_II!D12:D48,"=F",SCI_II!E12:E48,"&gt;=0")+_xlfn.SUMIFS(SCI_II!O12:O48,SCI_II!D12:D48,"=F",SCI_II!E12:E48,"&gt;=0")),14*(_xlfn.SUMIFS(SCI_II!L12:L48,SCI_II!D12:D48,"=F",SCI_II!E12:E48,"&gt;=0")+_xlfn.SUMIFS(SCI_II!M12:M48,SCI_II!D12:D48,"=F",SCI_II!E12:E48,"&gt;=0")+_xlfn.SUMIFS(SCI_II!N12:N48,SCI_II!D12:D48,"=F",SCI_II!E12:E48,"&gt;=0")+_xlfn.SUMIFS(SCI_II!O12:O48,SCI_II!D12:D48,"=F",SCI_II!E12:E48,"&gt;=0")))</f>
        <v>0</v>
      </c>
      <c r="D68" s="269"/>
      <c r="E68" s="263"/>
      <c r="F68" s="264"/>
      <c r="G68" s="270"/>
      <c r="H68" s="271"/>
    </row>
    <row r="71" ht="15" hidden="1">
      <c r="B71" s="188" t="s">
        <v>36</v>
      </c>
    </row>
    <row r="72" spans="3:8" ht="30" hidden="1">
      <c r="C72" s="187"/>
      <c r="D72" s="187"/>
      <c r="E72" s="187"/>
      <c r="F72" s="252" t="s">
        <v>33</v>
      </c>
      <c r="G72" s="253"/>
      <c r="H72" s="254"/>
    </row>
    <row r="73" spans="1:8" ht="15" hidden="1">
      <c r="A73" s="193" t="s">
        <v>22</v>
      </c>
      <c r="D73" s="195"/>
      <c r="E73" s="195"/>
      <c r="F73" s="195"/>
      <c r="G73" s="187"/>
      <c r="H73" s="187"/>
    </row>
    <row r="74" spans="4:8" ht="15.75" hidden="1" thickBot="1">
      <c r="D74" s="195"/>
      <c r="E74" s="195"/>
      <c r="F74" s="195"/>
      <c r="G74" s="195"/>
      <c r="H74" s="195"/>
    </row>
    <row r="75" spans="1:8" ht="15.75" hidden="1" thickBot="1">
      <c r="A75" s="198" t="s">
        <v>18</v>
      </c>
      <c r="B75" s="198" t="s">
        <v>17</v>
      </c>
      <c r="C75" s="198" t="s">
        <v>30</v>
      </c>
      <c r="D75" s="198" t="s">
        <v>16</v>
      </c>
      <c r="E75" s="375" t="s">
        <v>32</v>
      </c>
      <c r="F75" s="376"/>
      <c r="G75" s="377" t="s">
        <v>31</v>
      </c>
      <c r="H75" s="378"/>
    </row>
    <row r="76" spans="1:8" ht="15" hidden="1">
      <c r="A76" s="202" t="s">
        <v>29</v>
      </c>
      <c r="B76" s="202" t="e">
        <f>#VALUE!</f>
        <v>#VALUE!</v>
      </c>
      <c r="C76" s="203">
        <f>IF(XXX_III!F7&lt;&gt;0,XXX_III!F7*(_xlfn.SUMIFS(XXX_III!F12:F48,XXX_III!C12:C48,"=FD",XXX_III!E12:E48,"&lt;&gt;0",XXX_III!D12:D48,"&lt;&gt;F")+_xlfn.SUMIFS(XXX_III!G12:G48,XXX_III!C12:C48,"=FD",XXX_III!E12:E48,"&lt;&gt;0",XXX_III!D12:D48,"&lt;&gt;F")+_xlfn.SUMIFS(XXX_III!H12:H48,XXX_III!C12:C48,"=FD",XXX_III!E12:E48,"&lt;&gt;0",XXX_III!D12:D48,"&lt;&gt;F")+_xlfn.SUMIFS(XXX_III!I12:I48,XXX_III!C12:C48,"=FD",XXX_III!E12:E48,"&lt;&gt;0",XXX_III!D12:D48,"&lt;&gt;F")),14*(_xlfn.SUMIFS(XXX_III!F12:F48,XXX_III!C12:C48,"=FD",XXX_III!E12:E48,"&lt;&gt;0",XXX_III!D12:D48,"&lt;&gt;F")+_xlfn.SUMIFS(XXX_III!G12:G48,XXX_III!C12:C48,"=FD",XXX_III!E12:E48,"&lt;&gt;0",XXX_III!D12:D48,"&lt;&gt;F")+_xlfn.SUMIFS(XXX_III!H12:H48,XXX_III!C12:C48,"=FD",XXX_III!E12:E48,"&lt;&gt;0",XXX_III!D12:D48,"&lt;&gt;F")+_xlfn.SUMIFS(XXX_III!I12:I48,XXX_III!C12:C48,"=FD",XXX_III!E12:E48,"&lt;&gt;0",XXX_III!D12:D48,"&lt;&gt;F")))+IF(XXX_III!L7&lt;&gt;0,XXX_III!L7*(_xlfn.SUMIFS(XXX_III!L12:L48,XXX_III!C12:C48,"=FD",XXX_III!E12:E48,"&lt;&gt;0",XXX_III!D12:D48,"&lt;&gt;F")+_xlfn.SUMIFS(XXX_III!M12:M48,XXX_III!C12:C48,"=FD",XXX_III!E12:E48,"&lt;&gt;0",XXX_III!D12:D48,"&lt;&gt;F")+_xlfn.SUMIFS(XXX_III!N12:N48,XXX_III!C12:C48,"=FD",XXX_III!E12:E48,"&lt;&gt;0",XXX_III!D12:D48,"&lt;&gt;F")+_xlfn.SUMIFS(XXX_III!O12:O48,XXX_III!C12:C48,"=FD",XXX_III!E12:E48,"&lt;&gt;0",XXX_III!D12:D48,"&lt;&gt;F")),14*(_xlfn.SUMIFS(XXX_III!L12:L48,XXX_III!C12:C48,"=FD",XXX_III!E12:E48,"&lt;&gt;0",XXX_III!D12:D48,"&lt;&gt;F")+_xlfn.SUMIFS(XXX_III!M12:M48,XXX_III!C12:C48,"=FD",XXX_III!E12:E48,"&lt;&gt;0",XXX_III!D12:D48,"&lt;&gt;F")+_xlfn.SUMIFS(XXX_III!N12:N48,XXX_III!C12:C48,"=FD",XXX_III!E12:E48,"&lt;&gt;0",XXX_III!D12:D48,"&lt;&gt;F")+_xlfn.SUMIFS(XXX_III!O12:O48,XXX_III!C12:C48,"=FD",XXX_III!E12:E48,"&lt;&gt;0",XXX_III!D12:D48,"&lt;&gt;F")))</f>
        <v>0</v>
      </c>
      <c r="D76" s="255"/>
      <c r="E76" s="256"/>
      <c r="F76" s="257"/>
      <c r="G76" s="207"/>
      <c r="H76" s="208"/>
    </row>
    <row r="77" spans="1:8" ht="15" hidden="1">
      <c r="A77" s="211" t="s">
        <v>19</v>
      </c>
      <c r="B77" s="211" t="e">
        <f>#VALUE!</f>
        <v>#VALUE!</v>
      </c>
      <c r="C77" s="212">
        <f>IF(XXX_III!F7&lt;&gt;0,XXX_III!F7*(_xlfn.SUMIFS(XXX_III!F12:F48,XXX_III!C12:C48,"=D",XXX_III!E12:E48,"&lt;&gt;0",XXX_III!D12:D48,"&lt;&gt;F")+_xlfn.SUMIFS(XXX_III!G12:G48,XXX_III!C12:C48,"=D",XXX_III!E12:E48,"&lt;&gt;0",XXX_III!D12:D48,"&lt;&gt;F")+_xlfn.SUMIFS(XXX_III!H12:H48,XXX_III!C12:C48,"=D",XXX_III!E12:E48,"&lt;&gt;0",XXX_III!D12:D48,"&lt;&gt;F")+_xlfn.SUMIFS(XXX_III!I12:I48,XXX_III!C12:C48,"=D",XXX_III!E12:E48,"&lt;&gt;0",XXX_III!D12:D48,"&lt;&gt;F")),14*(_xlfn.SUMIFS(XXX_III!F12:F48,XXX_III!C12:C48,"=D",XXX_III!E12:E48,"&lt;&gt;0",XXX_III!D12:D48,"&lt;&gt;F")+_xlfn.SUMIFS(XXX_III!G12:G48,XXX_III!C12:C48,"=D",XXX_III!E12:E48,"&lt;&gt;0",XXX_III!D12:D48,"&lt;&gt;F")+_xlfn.SUMIFS(XXX_III!H12:H48,XXX_III!C12:C48,"=D",XXX_III!E12:E48,"&lt;&gt;0",XXX_III!D12:D48,"&lt;&gt;F")+_xlfn.SUMIFS(XXX_III!I12:I48,XXX_III!C12:C48,"=D",XXX_III!E12:E48,"&lt;&gt;0",XXX_III!D12:D48,"&lt;&gt;F")))+IF(XXX_III!L7&lt;&gt;0,XXX_III!L7*(_xlfn.SUMIFS(XXX_III!L12:L48,XXX_III!C12:C48,"=D",XXX_III!E12:E48,"&lt;&gt;0",XXX_III!D12:D48,"&lt;&gt;F")+_xlfn.SUMIFS(XXX_III!M12:M48,XXX_III!C12:C48,"=D",XXX_III!E12:E48,"&lt;&gt;0",XXX_III!D12:D48,"&lt;&gt;F")+_xlfn.SUMIFS(XXX_III!N12:N48,XXX_III!C12:C48,"=D",XXX_III!E12:E48,"&lt;&gt;0",XXX_III!D12:D48,"&lt;&gt;F")+_xlfn.SUMIFS(XXX_III!O12:O48,XXX_III!C12:C48,"=D",XXX_III!E12:E48,"&lt;&gt;0",XXX_III!D12:D48,"&lt;&gt;F")),14*(_xlfn.SUMIFS(XXX_III!L12:L48,XXX_III!C12:C48,"=D",XXX_III!E12:E48,"&lt;&gt;0",XXX_III!D12:D48,"&lt;&gt;F")+_xlfn.SUMIFS(XXX_III!M12:M48,XXX_III!C12:C48,"=D",XXX_III!E12:E48,"&lt;&gt;0",XXX_III!D12:D48,"&lt;&gt;F")+_xlfn.SUMIFS(XXX_III!N12:N48,XXX_III!C12:C48,"=D",XXX_III!E12:E48,"&lt;&gt;0",XXX_III!D12:D48,"&lt;&gt;F")+_xlfn.SUMIFS(XXX_III!O12:O48,XXX_III!C12:C48,"=D",XXX_III!E12:E48,"&lt;&gt;0",XXX_III!D12:D48,"&lt;&gt;F")))</f>
        <v>0</v>
      </c>
      <c r="D77" s="259"/>
      <c r="E77" s="260"/>
      <c r="F77" s="261"/>
      <c r="G77" s="216"/>
      <c r="H77" s="217"/>
    </row>
    <row r="78" spans="1:9" ht="15" hidden="1">
      <c r="A78" s="211" t="s">
        <v>20</v>
      </c>
      <c r="B78" s="211" t="e">
        <f>#VALUE!</f>
        <v>#VALUE!</v>
      </c>
      <c r="C78" s="212">
        <f>IF(XXX_III!F7&lt;&gt;0,XXX_III!F7*(_xlfn.SUMIFS(XXX_III!F12:F48,XXX_III!C12:C48,"=S",XXX_III!E12:E48,"&lt;&gt;0",XXX_III!D12:D48,"&lt;&gt;F")+_xlfn.SUMIFS(XXX_III!G12:G48,XXX_III!C12:C48,"=S",XXX_III!E12:E48,"&lt;&gt;0",XXX_III!D12:D48,"&lt;&gt;F")+_xlfn.SUMIFS(XXX_III!H12:H48,XXX_III!C12:C48,"=S",XXX_III!E12:E48,"&lt;&gt;0",XXX_III!D12:D48,"&lt;&gt;F")+_xlfn.SUMIFS(XXX_III!I12:I48,XXX_III!C12:C48,"=S",XXX_III!E12:E48,"&lt;&gt;0",XXX_III!D12:D48,"&lt;&gt;F")),14*(_xlfn.SUMIFS(XXX_III!F12:F48,XXX_III!C12:C48,"=S",XXX_III!E12:E48,"&lt;&gt;0",XXX_III!D12:D48,"&lt;&gt;F")+_xlfn.SUMIFS(XXX_III!G12:G48,XXX_III!C12:C48,"=S",XXX_III!E12:E48,"&lt;&gt;0",XXX_III!D12:D48,"&lt;&gt;F")+_xlfn.SUMIFS(XXX_III!H12:H48,XXX_III!C12:C48,"=S",XXX_III!E12:E48,"&lt;&gt;0",XXX_III!D12:D48,"&lt;&gt;F")+_xlfn.SUMIFS(XXX_III!I12:I48,XXX_III!C12:C48,"=S",XXX_III!E12:E48,"&lt;&gt;0",XXX_III!D12:D48,"&lt;&gt;F")))+IF(XXX_III!L7&lt;&gt;0,XXX_III!L7*(_xlfn.SUMIFS(XXX_III!L12:L48,XXX_III!C12:C48,"=S",XXX_III!E12:E48,"&lt;&gt;0",XXX_III!D12:D48,"&lt;&gt;F")+_xlfn.SUMIFS(XXX_III!M12:M48,XXX_III!C12:C48,"=S",XXX_III!E12:E48,"&lt;&gt;0",XXX_III!D12:D48,"&lt;&gt;F")+_xlfn.SUMIFS(XXX_III!N12:N48,XXX_III!C12:C48,"=S",XXX_III!E12:E48,"&lt;&gt;0",XXX_III!D12:D48,"&lt;&gt;F")+_xlfn.SUMIFS(XXX_III!O12:O48,XXX_III!C12:C48,"=S",XXX_III!E12:E48,"&lt;&gt;0",XXX_III!D12:D48,"&lt;&gt;F")),14*(_xlfn.SUMIFS(XXX_III!L12:L48,XXX_III!C12:C48,"=S",XXX_III!E12:E48,"&lt;&gt;0",XXX_III!D12:D48,"&lt;&gt;F")+_xlfn.SUMIFS(XXX_III!M12:M48,XXX_III!C12:C48,"=S",XXX_III!E12:E48,"&lt;&gt;0",XXX_III!D12:D48,"&lt;&gt;F")+_xlfn.SUMIFS(XXX_III!N12:N48,XXX_III!C12:C48,"=S",XXX_III!E12:E48,"&lt;&gt;0",XXX_III!D12:D48,"&lt;&gt;F")+_xlfn.SUMIFS(XXX_III!O12:O48,XXX_III!C12:C48,"=S",XXX_III!E12:E48,"&lt;&gt;0",XXX_III!D12:D48,"&lt;&gt;F")))</f>
        <v>0</v>
      </c>
      <c r="D78" s="259"/>
      <c r="E78" s="260"/>
      <c r="F78" s="261"/>
      <c r="G78" s="216"/>
      <c r="H78" s="217"/>
      <c r="I78" s="219"/>
    </row>
    <row r="79" spans="1:8" ht="15.75" hidden="1" thickBot="1">
      <c r="A79" s="222" t="s">
        <v>21</v>
      </c>
      <c r="B79" s="222" t="e">
        <f>#VALUE!</f>
        <v>#VALUE!</v>
      </c>
      <c r="C79" s="223">
        <f>IF(XXX_III!F7&lt;&gt;0,XXX_III!F7*(_xlfn.SUMIFS(XXX_III!F12:F48,XXX_III!C12:C48,"=C",XXX_III!E12:E48,"&lt;&gt;0",XXX_III!D12:D48,"&lt;&gt;F")+_xlfn.SUMIFS(XXX_III!G12:G48,XXX_III!C12:C48,"=C",XXX_III!E12:E48,"&lt;&gt;0",XXX_III!D12:D48,"&lt;&gt;F")+_xlfn.SUMIFS(XXX_III!H12:H48,XXX_III!C12:C48,"=C",XXX_III!E12:E48,"&lt;&gt;0",XXX_III!D12:D48,"&lt;&gt;F")+_xlfn.SUMIFS(XXX_III!I12:I48,XXX_III!C12:C48,"=C",XXX_III!E12:E48,"&lt;&gt;0",XXX_III!D12:D48,"&lt;&gt;F")),14*(_xlfn.SUMIFS(XXX_III!F12:F48,XXX_III!C12:C48,"=C",XXX_III!E12:E48,"&lt;&gt;0",XXX_III!D12:D48,"&lt;&gt;F")+_xlfn.SUMIFS(XXX_III!G12:G48,XXX_III!C12:C48,"=C",XXX_III!E12:E48,"&lt;&gt;0",XXX_III!D12:D48,"&lt;&gt;F")+_xlfn.SUMIFS(XXX_III!H12:H48,XXX_III!C12:C48,"=C",XXX_III!E12:E48,"&lt;&gt;0",XXX_III!D12:D48,"&lt;&gt;F")+_xlfn.SUMIFS(XXX_III!I12:I48,XXX_III!C12:C48,"=C",XXX_III!E12:E48,"&lt;&gt;0",XXX_III!D12:D48,"&lt;&gt;F")))+IF(XXX_III!L7&lt;&gt;0,XXX_III!L7*(_xlfn.SUMIFS(XXX_III!L12:L48,XXX_III!C12:C48,"=C",XXX_III!E12:E48,"&lt;&gt;0",XXX_III!D12:D48,"&lt;&gt;F")+_xlfn.SUMIFS(XXX_III!M12:M48,XXX_III!C12:C48,"=C",XXX_III!E12:E48,"&lt;&gt;0",XXX_III!D12:D48,"&lt;&gt;F")+_xlfn.SUMIFS(XXX_III!N12:N48,XXX_III!C12:C48,"=C",XXX_III!E12:E48,"&lt;&gt;0",XXX_III!D12:D48,"&lt;&gt;F")+_xlfn.SUMIFS(XXX_III!O12:O48,XXX_III!C12:C48,"=C",XXX_III!E12:E48,"&lt;&gt;0",XXX_III!D12:D48,"&lt;&gt;F")),14*(_xlfn.SUMIFS(XXX_III!L12:L48,XXX_III!C12:C48,"=C",XXX_III!E12:E48,"&lt;&gt;0",XXX_III!D12:D48,"&lt;&gt;F")+_xlfn.SUMIFS(XXX_III!M12:M48,XXX_III!C12:C48,"=C",XXX_III!E12:E48,"&lt;&gt;0",XXX_III!D12:D48,"&lt;&gt;F")+_xlfn.SUMIFS(XXX_III!N12:N48,XXX_III!C12:C48,"=C",XXX_III!E12:E48,"&lt;&gt;0",XXX_III!D12:D48,"&lt;&gt;F")+_xlfn.SUMIFS(XXX_III!O12:O48,XXX_III!C12:C48,"=C",XXX_III!E12:E48,"&lt;&gt;0",XXX_III!D12:D48,"&lt;&gt;F")))</f>
        <v>0</v>
      </c>
      <c r="D79" s="262"/>
      <c r="E79" s="263"/>
      <c r="F79" s="264"/>
      <c r="G79" s="227"/>
      <c r="H79" s="228"/>
    </row>
    <row r="80" spans="1:2" ht="15" hidden="1">
      <c r="A80" s="221"/>
      <c r="B80" s="265"/>
    </row>
    <row r="81" ht="15" hidden="1"/>
    <row r="82" spans="1:8" ht="15.75" hidden="1" thickBot="1">
      <c r="A82" s="193" t="s">
        <v>23</v>
      </c>
      <c r="D82" s="195"/>
      <c r="E82" s="195"/>
      <c r="F82" s="195"/>
      <c r="G82" s="195"/>
      <c r="H82" s="195"/>
    </row>
    <row r="83" spans="1:8" ht="15.75" hidden="1" thickBot="1">
      <c r="A83" s="198" t="s">
        <v>18</v>
      </c>
      <c r="B83" s="198" t="s">
        <v>17</v>
      </c>
      <c r="C83" s="198" t="s">
        <v>30</v>
      </c>
      <c r="D83" s="198" t="s">
        <v>16</v>
      </c>
      <c r="E83" s="375" t="s">
        <v>32</v>
      </c>
      <c r="F83" s="376"/>
      <c r="G83" s="377" t="s">
        <v>31</v>
      </c>
      <c r="H83" s="378"/>
    </row>
    <row r="84" spans="1:9" ht="15" hidden="1">
      <c r="A84" s="202" t="s">
        <v>24</v>
      </c>
      <c r="B84" s="202" t="e">
        <f>#VALUE!</f>
        <v>#VALUE!</v>
      </c>
      <c r="C84" s="267">
        <f>IF(XXX_III!F7&lt;&gt;0,XXX_III!F7*(_xlfn.SUMIFS(XXX_III!F12:F48,XXX_III!D12:D48,"=OB",XXX_III!E12:E48,"&lt;&gt;0")+_xlfn.SUMIFS(XXX_III!G12:G48,XXX_III!D12:D48,"=OB",XXX_III!E12:E48,"&lt;&gt;0")+_xlfn.SUMIFS(XXX_III!H12:H48,XXX_III!D12:D48,"=OB",XXX_III!E12:E48,"&lt;&gt;0")+_xlfn.SUMIFS(XXX_III!I12:I48,XXX_III!D12:D48,"=OB",XXX_III!E12:E48,"&lt;&gt;0")),14*(_xlfn.SUMIFS(XXX_III!F12:F48,XXX_III!D12:D48,"=OB",XXX_III!E12:E48,"&lt;&gt;0")+_xlfn.SUMIFS(XXX_III!G12:G48,XXX_III!D12:D48,"=OB",XXX_III!E12:E48,"&lt;&gt;0")+_xlfn.SUMIFS(XXX_III!H12:H48,XXX_III!D12:D48,"=OB",XXX_III!E12:E48,"&lt;&gt;0")+_xlfn.SUMIFS(XXX_III!I12:I48,XXX_III!D12:D48,"=OB",XXX_III!E12:E48,"&lt;&gt;0")))+IF(XXX_III!L7&lt;&gt;0,XXX_III!L7*(_xlfn.SUMIFS(XXX_III!L12:L48,XXX_III!D12:D48,"=OB",XXX_III!E12:E48,"&lt;&gt;0")+_xlfn.SUMIFS(XXX_III!M12:M48,XXX_III!D12:D48,"=OB",XXX_III!E12:E48,"&lt;&gt;0")+_xlfn.SUMIFS(XXX_III!N12:N48,XXX_III!D12:D48,"=OB",XXX_III!E12:E48,"&lt;&gt;0")+_xlfn.SUMIFS(XXX_III!O12:O48,XXX_III!D12:D48,"=OB",XXX_III!E12:E48,"&lt;&gt;0")),14*(_xlfn.SUMIFS(XXX_III!L12:L48,XXX_III!D12:D48,"=OB",XXX_III!E12:E48,"&lt;&gt;0")+_xlfn.SUMIFS(XXX_III!M12:M48,XXX_III!D12:D48,"=OB",XXX_III!E12:E48,"&lt;&gt;0")+_xlfn.SUMIFS(XXX_III!N12:N48,XXX_III!D12:D48,"=OB",XXX_III!E12:E48,"&lt;&gt;0")+_xlfn.SUMIFS(XXX_III!O12:O48,XXX_III!D12:D48,"=OB",XXX_III!E12:E48,"&lt;&gt;0")))</f>
        <v>0</v>
      </c>
      <c r="D84" s="255"/>
      <c r="E84" s="256"/>
      <c r="F84" s="257"/>
      <c r="G84" s="207"/>
      <c r="H84" s="208"/>
      <c r="I84" s="219"/>
    </row>
    <row r="85" spans="1:8" ht="15" hidden="1">
      <c r="A85" s="211" t="s">
        <v>25</v>
      </c>
      <c r="B85" s="211" t="e">
        <f>#VALUE!</f>
        <v>#VALUE!</v>
      </c>
      <c r="C85" s="239">
        <f>IF(XXX_III!F7&lt;&gt;0,XXX_III!F7*(_xlfn.SUMIFS(XXX_III!F12:F48,XXX_III!D12:D48,"=OP",XXX_III!E12:E48,"&lt;&gt;0")+_xlfn.SUMIFS(XXX_III!G12:G48,XXX_III!D12:D48,"=OP",XXX_III!E12:E48,"&lt;&gt;0")+_xlfn.SUMIFS(XXX_III!H12:H48,XXX_III!D12:D48,"=OP",XXX_III!E12:E48,"&lt;&gt;0")+_xlfn.SUMIFS(XXX_III!I12:I48,XXX_III!D12:D48,"=OP",XXX_III!E12:E48,"&lt;&gt;0")),14*(_xlfn.SUMIFS(XXX_III!F12:F48,XXX_III!D12:D48,"=OP",XXX_III!E12:E48,"&lt;&gt;0")+_xlfn.SUMIFS(XXX_III!G12:G48,XXX_III!D12:D48,"=OP",XXX_III!E12:E48,"&lt;&gt;0")+_xlfn.SUMIFS(XXX_III!H12:H48,XXX_III!D12:D48,"=OP",XXX_III!E12:E48,"&lt;&gt;0")+_xlfn.SUMIFS(XXX_III!I12:I48,XXX_III!D12:D48,"=OP",XXX_III!E12:E48,"&lt;&gt;0")))+IF(XXX_III!L7&lt;&gt;0,XXX_III!L7*(_xlfn.SUMIFS(XXX_III!L12:L48,XXX_III!D12:D48,"=OP",XXX_III!E12:E48,"&lt;&gt;0")+_xlfn.SUMIFS(XXX_III!M12:M48,XXX_III!D12:D48,"=OP",XXX_III!E12:E48,"&lt;&gt;0")+_xlfn.SUMIFS(XXX_III!N12:N48,XXX_III!D12:D48,"=OP",XXX_III!E12:E48,"&lt;&gt;0")+_xlfn.SUMIFS(XXX_III!O12:O48,XXX_III!D12:D48,"=OP",XXX_III!E12:E48,"&lt;&gt;0")),14*(_xlfn.SUMIFS(XXX_III!L12:L48,XXX_III!D12:D48,"=OP",XXX_III!E12:E48,"&lt;&gt;0")+_xlfn.SUMIFS(XXX_III!M12:M48,XXX_III!D12:D48,"=OP",XXX_III!E12:E48,"&lt;&gt;0")+_xlfn.SUMIFS(XXX_III!N12:N48,XXX_III!D12:D48,"=OP",XXX_III!E12:E48,"&lt;&gt;0")+_xlfn.SUMIFS(XXX_III!O12:O48,XXX_III!D12:D48,"=OP",XXX_III!E12:E48,"&lt;&gt;0")))</f>
        <v>0</v>
      </c>
      <c r="D85" s="241"/>
      <c r="E85" s="260"/>
      <c r="F85" s="261"/>
      <c r="G85" s="216"/>
      <c r="H85" s="217"/>
    </row>
    <row r="86" spans="1:8" ht="15.75" hidden="1" thickBot="1">
      <c r="A86" s="222" t="s">
        <v>26</v>
      </c>
      <c r="B86" s="222" t="e">
        <f>#VALUE!</f>
        <v>#VALUE!</v>
      </c>
      <c r="C86" s="268">
        <f>IF(XXX_III!F7&lt;&gt;0,XXX_III!F7*(_xlfn.SUMIFS(XXX_III!F12:F48,XXX_III!D12:D48,"=F",XXX_III!E12:E48,"&gt;=0")+_xlfn.SUMIFS(XXX_III!G12:G48,XXX_III!D12:D48,"=F",XXX_III!E12:E48,"&gt;=0")+_xlfn.SUMIFS(XXX_III!H12:H48,XXX_III!D12:D48,"=F",XXX_III!E12:E48,"&gt;=0")+_xlfn.SUMIFS(XXX_III!I12:I48,XXX_III!D12:D48,"=F",XXX_III!E12:E48,"&gt;=0")),14*(_xlfn.SUMIFS(XXX_III!F12:F48,XXX_III!D12:D48,"=F",XXX_III!E12:E48,"&gt;=0")+_xlfn.SUMIFS(XXX_III!G12:G48,XXX_III!D12:D48,"=F",XXX_III!E12:E48,"&gt;=0")+_xlfn.SUMIFS(XXX_III!H12:H48,XXX_III!D12:D48,"=F",XXX_III!E12:E48,"&gt;=0")+_xlfn.SUMIFS(XXX_III!I12:I48,XXX_III!D12:D48,"=F",XXX_III!E12:E48,"&gt;=0")))+IF(XXX_III!L7&lt;&gt;0,XXX_III!L7*(_xlfn.SUMIFS(XXX_III!L12:L48,XXX_III!D12:D48,"=F",XXX_III!E12:E48,"&gt;=0")+_xlfn.SUMIFS(XXX_III!M12:M48,XXX_III!D12:D48,"=F",XXX_III!E12:E48,"&gt;=0")+_xlfn.SUMIFS(XXX_III!N12:N48,XXX_III!D12:D48,"=F",XXX_III!E12:E48,"&gt;=0")+_xlfn.SUMIFS(XXX_III!O12:O48,XXX_III!D12:D48,"=F",XXX_III!E12:E48,"&gt;=0")),14*(_xlfn.SUMIFS(XXX_III!L12:L48,XXX_III!D12:D48,"=F",XXX_III!E12:E48,"&gt;=0")+_xlfn.SUMIFS(XXX_III!M12:M48,XXX_III!D12:D48,"=F",XXX_III!E12:E48,"&gt;=0")+_xlfn.SUMIFS(XXX_III!N12:N48,XXX_III!D12:D48,"=F",XXX_III!E12:E48,"&gt;=0")+_xlfn.SUMIFS(XXX_III!O12:O48,XXX_III!D12:D48,"=F",XXX_III!E12:E48,"&gt;=0")))</f>
        <v>0</v>
      </c>
      <c r="D86" s="269"/>
      <c r="E86" s="263"/>
      <c r="F86" s="264"/>
      <c r="G86" s="270"/>
      <c r="H86" s="271"/>
    </row>
    <row r="87" ht="15" hidden="1"/>
    <row r="88" ht="15" hidden="1"/>
    <row r="89" ht="15" hidden="1">
      <c r="B89" s="188" t="s">
        <v>37</v>
      </c>
    </row>
    <row r="90" spans="3:8" ht="30" hidden="1">
      <c r="C90" s="187"/>
      <c r="D90" s="187"/>
      <c r="E90" s="187"/>
      <c r="F90" s="252" t="s">
        <v>33</v>
      </c>
      <c r="G90" s="253"/>
      <c r="H90" s="254"/>
    </row>
    <row r="91" spans="1:8" ht="15" hidden="1">
      <c r="A91" s="193" t="s">
        <v>22</v>
      </c>
      <c r="D91" s="195"/>
      <c r="E91" s="195"/>
      <c r="F91" s="195"/>
      <c r="G91" s="187"/>
      <c r="H91" s="187"/>
    </row>
    <row r="92" spans="4:8" ht="15.75" hidden="1" thickBot="1">
      <c r="D92" s="195"/>
      <c r="E92" s="195"/>
      <c r="F92" s="195"/>
      <c r="G92" s="195"/>
      <c r="H92" s="195"/>
    </row>
    <row r="93" spans="1:8" ht="15.75" hidden="1" thickBot="1">
      <c r="A93" s="198" t="s">
        <v>18</v>
      </c>
      <c r="B93" s="198" t="s">
        <v>17</v>
      </c>
      <c r="C93" s="198" t="s">
        <v>30</v>
      </c>
      <c r="D93" s="198" t="s">
        <v>16</v>
      </c>
      <c r="E93" s="375" t="s">
        <v>32</v>
      </c>
      <c r="F93" s="376"/>
      <c r="G93" s="377" t="s">
        <v>31</v>
      </c>
      <c r="H93" s="378"/>
    </row>
    <row r="94" spans="1:9" ht="15" hidden="1">
      <c r="A94" s="202" t="s">
        <v>29</v>
      </c>
      <c r="B94" s="202" t="e">
        <f>#VALUE!</f>
        <v>#VALUE!</v>
      </c>
      <c r="C94" s="203">
        <f>IF(XXX_IV!F7&lt;&gt;0,XXX_IV!F7*(_xlfn.SUMIFS(XXX_IV!F12:F48,XXX_IV!C12:C48,"=FD",XXX_IV!E12:E48,"&lt;&gt;0",XXX_IV!D12:D48,"&lt;&gt;F")+_xlfn.SUMIFS(XXX_IV!G12:G48,XXX_IV!C12:C48,"=FD",XXX_IV!E12:E48,"&lt;&gt;0",XXX_IV!D12:D48,"&lt;&gt;F")+_xlfn.SUMIFS(XXX_IV!H12:H48,XXX_IV!C12:C48,"=FD",XXX_IV!E12:E48,"&lt;&gt;0",XXX_IV!D12:D48,"&lt;&gt;F")+_xlfn.SUMIFS(XXX_IV!I12:I48,XXX_IV!C12:C48,"=FD",XXX_IV!E12:E48,"&lt;&gt;0",XXX_IV!D12:D48,"&lt;&gt;F")),14*(_xlfn.SUMIFS(XXX_IV!F12:F48,XXX_IV!C12:C48,"=FD",XXX_IV!E12:E48,"&lt;&gt;0",XXX_IV!D12:D48,"&lt;&gt;F")+_xlfn.SUMIFS(XXX_IV!G12:G48,XXX_IV!C12:C48,"=FD",XXX_IV!E12:E48,"&lt;&gt;0",XXX_IV!D12:D48,"&lt;&gt;F")+_xlfn.SUMIFS(XXX_IV!H12:H48,XXX_IV!C12:C48,"=FD",XXX_IV!E12:E48,"&lt;&gt;0",XXX_IV!D12:D48,"&lt;&gt;F")+_xlfn.SUMIFS(XXX_IV!I12:I48,XXX_IV!C12:C48,"=FD",XXX_IV!E12:E48,"&lt;&gt;0",XXX_IV!D12:D48,"&lt;&gt;F")))+IF(XXX_IV!L7&lt;&gt;0,XXX_IV!L7*(_xlfn.SUMIFS(XXX_IV!L12:L48,XXX_IV!C12:C48,"=FD",XXX_IV!E12:E48,"&lt;&gt;0",XXX_IV!D12:D48,"&lt;&gt;F")+_xlfn.SUMIFS(XXX_IV!M12:M48,XXX_IV!C12:C48,"=FD",XXX_IV!E12:E48,"&lt;&gt;0",XXX_IV!D12:D48,"&lt;&gt;F")+_xlfn.SUMIFS(XXX_IV!N12:N48,XXX_IV!C12:C48,"=FD",XXX_IV!E12:E48,"&lt;&gt;0",XXX_IV!D12:D48,"&lt;&gt;F")+_xlfn.SUMIFS(XXX_IV!O12:O48,XXX_IV!C12:C48,"=FD",XXX_IV!E12:E48,"&lt;&gt;0",XXX_IV!D12:D48,"&lt;&gt;F")),14*(_xlfn.SUMIFS(XXX_IV!L12:L48,XXX_IV!C12:C48,"=FD",XXX_IV!E12:E48,"&lt;&gt;0",XXX_IV!D12:D48,"&lt;&gt;F")+_xlfn.SUMIFS(XXX_IV!M12:M48,XXX_IV!C12:C48,"=FD",XXX_IV!E12:E48,"&lt;&gt;0",XXX_IV!D12:D48,"&lt;&gt;F")+_xlfn.SUMIFS(XXX_IV!N12:N48,XXX_IV!C12:C48,"=FD",XXX_IV!E12:E48,"&lt;&gt;0",XXX_IV!D12:D48,"&lt;&gt;F")+_xlfn.SUMIFS(XXX_IV!O12:O48,XXX_IV!C12:C48,"=FD",XXX_IV!E12:E48,"&lt;&gt;0",XXX_IV!D12:D48,"&lt;&gt;F")))</f>
        <v>0</v>
      </c>
      <c r="D94" s="255"/>
      <c r="E94" s="256"/>
      <c r="F94" s="257"/>
      <c r="G94" s="207"/>
      <c r="H94" s="208"/>
      <c r="I94" s="258"/>
    </row>
    <row r="95" spans="1:9" ht="15" hidden="1">
      <c r="A95" s="211" t="s">
        <v>19</v>
      </c>
      <c r="B95" s="211" t="e">
        <f>#VALUE!</f>
        <v>#VALUE!</v>
      </c>
      <c r="C95" s="212">
        <f>IF(XXX_IV!F7&lt;&gt;0,XXX_IV!F7*(_xlfn.SUMIFS(XXX_IV!F12:F48,XXX_IV!C12:C48,"=D",XXX_IV!E12:E48,"&lt;&gt;0",XXX_IV!D12:D48,"&lt;&gt;F")+_xlfn.SUMIFS(XXX_IV!G12:G48,XXX_IV!C12:C48,"=D",XXX_IV!E12:E48,"&lt;&gt;0",XXX_IV!D12:D48,"&lt;&gt;F")+_xlfn.SUMIFS(XXX_IV!H12:H48,XXX_IV!C12:C48,"=D",XXX_IV!E12:E48,"&lt;&gt;0",XXX_IV!D12:D48,"&lt;&gt;F")+_xlfn.SUMIFS(XXX_IV!I12:I48,XXX_IV!C12:C48,"=D",XXX_IV!E12:E48,"&lt;&gt;0",XXX_IV!D12:D48,"&lt;&gt;F")),14*(_xlfn.SUMIFS(XXX_IV!F12:F48,XXX_IV!C12:C48,"=D",XXX_IV!E12:E48,"&lt;&gt;0",XXX_IV!D12:D48,"&lt;&gt;F")+_xlfn.SUMIFS(XXX_IV!G12:G48,XXX_IV!C12:C48,"=D",XXX_IV!E12:E48,"&lt;&gt;0",XXX_IV!D12:D48,"&lt;&gt;F")+_xlfn.SUMIFS(XXX_IV!H12:H48,XXX_IV!C12:C48,"=D",XXX_IV!E12:E48,"&lt;&gt;0",XXX_IV!D12:D48,"&lt;&gt;F")+_xlfn.SUMIFS(XXX_IV!I12:I48,XXX_IV!C12:C48,"=D",XXX_IV!E12:E48,"&lt;&gt;0",XXX_IV!D12:D48,"&lt;&gt;F")))+IF(XXX_IV!L7&lt;&gt;0,XXX_IV!L7*(_xlfn.SUMIFS(XXX_IV!L12:L48,XXX_IV!C12:C48,"=D",XXX_IV!E12:E48,"&lt;&gt;0",XXX_IV!D12:D48,"&lt;&gt;F")+_xlfn.SUMIFS(XXX_IV!M12:M48,XXX_IV!C12:C48,"=D",XXX_IV!E12:E48,"&lt;&gt;0",XXX_IV!D12:D48,"&lt;&gt;F")+_xlfn.SUMIFS(XXX_IV!N12:N48,XXX_IV!C12:C48,"=D",XXX_IV!E12:E48,"&lt;&gt;0",XXX_IV!D12:D48,"&lt;&gt;F")+_xlfn.SUMIFS(XXX_IV!O12:O48,XXX_IV!C12:C48,"=D",XXX_IV!E12:E48,"&lt;&gt;0",XXX_IV!D12:D48,"&lt;&gt;F")),14*(_xlfn.SUMIFS(XXX_IV!L12:L48,XXX_IV!C12:C48,"=D",XXX_IV!E12:E48,"&lt;&gt;0",XXX_IV!D12:D48,"&lt;&gt;F")+_xlfn.SUMIFS(XXX_IV!M12:M48,XXX_IV!C12:C48,"=D",XXX_IV!E12:E48,"&lt;&gt;0",XXX_IV!D12:D48,"&lt;&gt;F")+_xlfn.SUMIFS(XXX_IV!N12:N48,XXX_IV!C12:C48,"=D",XXX_IV!E12:E48,"&lt;&gt;0",XXX_IV!D12:D48,"&lt;&gt;F")+_xlfn.SUMIFS(XXX_IV!O12:O48,XXX_IV!C12:C48,"=D",XXX_IV!E12:E48,"&lt;&gt;0",XXX_IV!D12:D48,"&lt;&gt;F")))</f>
        <v>0</v>
      </c>
      <c r="D95" s="259"/>
      <c r="E95" s="260"/>
      <c r="F95" s="261"/>
      <c r="G95" s="216"/>
      <c r="H95" s="217"/>
      <c r="I95" s="258"/>
    </row>
    <row r="96" spans="1:9" ht="15" hidden="1">
      <c r="A96" s="211" t="s">
        <v>20</v>
      </c>
      <c r="B96" s="211" t="e">
        <f>#VALUE!</f>
        <v>#VALUE!</v>
      </c>
      <c r="C96" s="212">
        <f>IF(XXX_IV!F7&lt;&gt;0,XXX_IV!F7*(_xlfn.SUMIFS(XXX_IV!F12:F48,XXX_IV!C12:C48,"=S",XXX_IV!E12:E48,"&lt;&gt;0",XXX_IV!D12:D48,"&lt;&gt;F")+_xlfn.SUMIFS(XXX_IV!G12:G48,XXX_IV!C12:C48,"=S",XXX_IV!E12:E48,"&lt;&gt;0",XXX_IV!D12:D48,"&lt;&gt;F")+_xlfn.SUMIFS(XXX_IV!H12:H48,XXX_IV!C12:C48,"=S",XXX_IV!E12:E48,"&lt;&gt;0",XXX_IV!D12:D48,"&lt;&gt;F")+_xlfn.SUMIFS(XXX_IV!I12:I48,XXX_IV!C12:C48,"=S",XXX_IV!E12:E48,"&lt;&gt;0",XXX_IV!D12:D48,"&lt;&gt;F")),14*(_xlfn.SUMIFS(XXX_IV!F12:F48,XXX_IV!C12:C48,"=S",XXX_IV!E12:E48,"&lt;&gt;0",XXX_IV!D12:D48,"&lt;&gt;F")+_xlfn.SUMIFS(XXX_IV!G12:G48,XXX_IV!C12:C48,"=S",XXX_IV!E12:E48,"&lt;&gt;0",XXX_IV!D12:D48,"&lt;&gt;F")+_xlfn.SUMIFS(XXX_IV!H12:H48,XXX_IV!C12:C48,"=S",XXX_IV!E12:E48,"&lt;&gt;0",XXX_IV!D12:D48,"&lt;&gt;F")+_xlfn.SUMIFS(XXX_IV!I12:I48,XXX_IV!C12:C48,"=S",XXX_IV!E12:E48,"&lt;&gt;0",XXX_IV!D12:D48,"&lt;&gt;F")))+IF(XXX_IV!L7&lt;&gt;0,XXX_IV!L7*(_xlfn.SUMIFS(XXX_IV!L12:L48,XXX_IV!C12:C48,"=S",XXX_IV!E12:E48,"&lt;&gt;0",XXX_IV!D12:D48,"&lt;&gt;F")+_xlfn.SUMIFS(XXX_IV!M12:M48,XXX_IV!C12:C48,"=S",XXX_IV!E12:E48,"&lt;&gt;0",XXX_IV!D12:D48,"&lt;&gt;F")+_xlfn.SUMIFS(XXX_IV!N12:N48,XXX_IV!C12:C48,"=S",XXX_IV!E12:E48,"&lt;&gt;0",XXX_IV!D12:D48,"&lt;&gt;F")+_xlfn.SUMIFS(XXX_IV!O12:O48,XXX_IV!C12:C48,"=S",XXX_IV!E12:E48,"&lt;&gt;0",XXX_IV!D12:D48,"&lt;&gt;F")),14*(_xlfn.SUMIFS(XXX_IV!L12:L48,XXX_IV!C12:C48,"=S",XXX_IV!E12:E48,"&lt;&gt;0",XXX_IV!D12:D48,"&lt;&gt;F")+_xlfn.SUMIFS(XXX_IV!M12:M48,XXX_IV!C12:C48,"=S",XXX_IV!E12:E48,"&lt;&gt;0",XXX_IV!D12:D48,"&lt;&gt;F")+_xlfn.SUMIFS(XXX_IV!N12:N48,XXX_IV!C12:C48,"=S",XXX_IV!E12:E48,"&lt;&gt;0",XXX_IV!D12:D48,"&lt;&gt;F")+_xlfn.SUMIFS(XXX_IV!O12:O48,XXX_IV!C12:C48,"=S",XXX_IV!E12:E48,"&lt;&gt;0",XXX_IV!D12:D48,"&lt;&gt;F")))</f>
        <v>0</v>
      </c>
      <c r="D96" s="259"/>
      <c r="E96" s="260"/>
      <c r="F96" s="261"/>
      <c r="G96" s="216"/>
      <c r="H96" s="217"/>
      <c r="I96" s="258"/>
    </row>
    <row r="97" spans="1:9" ht="15.75" hidden="1" thickBot="1">
      <c r="A97" s="222" t="s">
        <v>21</v>
      </c>
      <c r="B97" s="222" t="e">
        <f>#VALUE!</f>
        <v>#VALUE!</v>
      </c>
      <c r="C97" s="223">
        <f>IF(XXX_IV!F7&lt;&gt;0,XXX_IV!F7*(_xlfn.SUMIFS(XXX_IV!F12:F48,XXX_IV!C12:C48,"=C",XXX_IV!E12:E48,"&lt;&gt;0",XXX_IV!D12:D48,"&lt;&gt;F")+_xlfn.SUMIFS(XXX_IV!G12:G48,XXX_IV!C12:C48,"=C",XXX_IV!E12:E48,"&lt;&gt;0",XXX_IV!D12:D48,"&lt;&gt;F")+_xlfn.SUMIFS(XXX_IV!H12:H48,XXX_IV!C12:C48,"=C",XXX_IV!E12:E48,"&lt;&gt;0",XXX_IV!D12:D48,"&lt;&gt;F")+_xlfn.SUMIFS(XXX_IV!I12:I48,XXX_IV!C12:C48,"=C",XXX_IV!E12:E48,"&lt;&gt;0",XXX_IV!D12:D48,"&lt;&gt;F")),14*(_xlfn.SUMIFS(XXX_IV!F12:F48,XXX_IV!C12:C48,"=C",XXX_IV!E12:E48,"&lt;&gt;0",XXX_IV!D12:D48,"&lt;&gt;F")+_xlfn.SUMIFS(XXX_IV!G12:G48,XXX_IV!C12:C48,"=C",XXX_IV!E12:E48,"&lt;&gt;0",XXX_IV!D12:D48,"&lt;&gt;F")+_xlfn.SUMIFS(XXX_IV!H12:H48,XXX_IV!C12:C48,"=C",XXX_IV!E12:E48,"&lt;&gt;0",XXX_IV!D12:D48,"&lt;&gt;F")+_xlfn.SUMIFS(XXX_IV!I12:I48,XXX_IV!C12:C48,"=C",XXX_IV!E12:E48,"&lt;&gt;0",XXX_IV!D12:D48,"&lt;&gt;F")))+IF(XXX_IV!L7&lt;&gt;0,XXX_IV!L7*(_xlfn.SUMIFS(XXX_IV!L12:L48,XXX_IV!C12:C48,"=C",XXX_IV!E12:E48,"&lt;&gt;0",XXX_IV!D12:D48,"&lt;&gt;F")+_xlfn.SUMIFS(XXX_IV!M12:M48,XXX_IV!C12:C48,"=C",XXX_IV!E12:E48,"&lt;&gt;0",XXX_IV!D12:D48,"&lt;&gt;F")+_xlfn.SUMIFS(XXX_IV!N12:N48,XXX_IV!C12:C48,"=C",XXX_IV!E12:E48,"&lt;&gt;0",XXX_IV!D12:D48,"&lt;&gt;F")+_xlfn.SUMIFS(XXX_IV!O12:O48,XXX_IV!C12:C48,"=C",XXX_IV!E12:E48,"&lt;&gt;0",XXX_IV!D12:D48,"&lt;&gt;F")),14*(_xlfn.SUMIFS(XXX_IV!L12:L48,XXX_IV!C12:C48,"=C",XXX_IV!E12:E48,"&lt;&gt;0",XXX_IV!D12:D48,"&lt;&gt;F")+_xlfn.SUMIFS(XXX_IV!M12:M48,XXX_IV!C12:C48,"=C",XXX_IV!E12:E48,"&lt;&gt;0",XXX_IV!D12:D48,"&lt;&gt;F")+_xlfn.SUMIFS(XXX_IV!N12:N48,XXX_IV!C12:C48,"=C",XXX_IV!E12:E48,"&lt;&gt;0",XXX_IV!D12:D48,"&lt;&gt;F")+_xlfn.SUMIFS(XXX_IV!O12:O48,XXX_IV!C12:C48,"=C",XXX_IV!E12:E48,"&lt;&gt;0",XXX_IV!D12:D48,"&lt;&gt;F")))</f>
        <v>0</v>
      </c>
      <c r="D97" s="262"/>
      <c r="E97" s="263"/>
      <c r="F97" s="264"/>
      <c r="G97" s="227"/>
      <c r="H97" s="228"/>
      <c r="I97" s="258"/>
    </row>
    <row r="98" spans="1:9" ht="15" hidden="1">
      <c r="A98" s="221"/>
      <c r="B98" s="265"/>
      <c r="C98" s="251"/>
      <c r="I98" s="258"/>
    </row>
    <row r="99" ht="15" hidden="1">
      <c r="I99" s="258"/>
    </row>
    <row r="100" spans="1:9" ht="15.75" hidden="1" thickBot="1">
      <c r="A100" s="193" t="s">
        <v>23</v>
      </c>
      <c r="D100" s="195"/>
      <c r="E100" s="195"/>
      <c r="F100" s="195"/>
      <c r="G100" s="195"/>
      <c r="H100" s="195"/>
      <c r="I100" s="258"/>
    </row>
    <row r="101" spans="1:9" ht="15.75" hidden="1" thickBot="1">
      <c r="A101" s="198" t="s">
        <v>18</v>
      </c>
      <c r="B101" s="198" t="s">
        <v>17</v>
      </c>
      <c r="C101" s="198" t="s">
        <v>30</v>
      </c>
      <c r="D101" s="198" t="s">
        <v>16</v>
      </c>
      <c r="E101" s="375" t="s">
        <v>32</v>
      </c>
      <c r="F101" s="376"/>
      <c r="G101" s="377" t="s">
        <v>31</v>
      </c>
      <c r="H101" s="378"/>
      <c r="I101" s="266"/>
    </row>
    <row r="102" spans="1:9" ht="15" hidden="1">
      <c r="A102" s="202" t="s">
        <v>24</v>
      </c>
      <c r="B102" s="202" t="e">
        <f>#VALUE!</f>
        <v>#VALUE!</v>
      </c>
      <c r="C102" s="267">
        <f>IF(XXX_IV!F7&lt;&gt;0,XXX_IV!F7*(_xlfn.SUMIFS(XXX_IV!F12:F48,XXX_IV!D12:D48,"=OB",XXX_IV!E12:E48,"&lt;&gt;0")+_xlfn.SUMIFS(XXX_IV!G12:G48,XXX_IV!D12:D48,"=OB",XXX_IV!E12:E48,"&lt;&gt;0")+_xlfn.SUMIFS(XXX_IV!H12:H48,XXX_IV!D12:D48,"=OB",XXX_IV!E12:E48,"&lt;&gt;0")+_xlfn.SUMIFS(XXX_IV!I12:I48,XXX_IV!D12:D48,"=OB",XXX_IV!E12:E48,"&lt;&gt;0")),14*(_xlfn.SUMIFS(XXX_IV!F12:F48,XXX_IV!D12:D48,"=OB",XXX_IV!E12:E48,"&lt;&gt;0")+_xlfn.SUMIFS(XXX_IV!G12:G48,XXX_IV!D12:D48,"=OB",XXX_IV!E12:E48,"&lt;&gt;0")+_xlfn.SUMIFS(XXX_IV!H12:H48,XXX_IV!D12:D48,"=OB",XXX_IV!E12:E48,"&lt;&gt;0")+_xlfn.SUMIFS(XXX_IV!I12:I48,XXX_IV!D12:D48,"=OB",XXX_IV!E12:E48,"&lt;&gt;0")))+IF(XXX_IV!L7&lt;&gt;0,XXX_IV!L7*(_xlfn.SUMIFS(XXX_IV!L12:L48,XXX_IV!D12:D48,"=OB",XXX_IV!E12:E48,"&lt;&gt;0")+_xlfn.SUMIFS(XXX_IV!M12:M48,XXX_IV!D12:D48,"=OB",XXX_IV!E12:E48,"&lt;&gt;0")+_xlfn.SUMIFS(XXX_IV!N12:N48,XXX_IV!D12:D48,"=OB",XXX_IV!E12:E48,"&lt;&gt;0")+_xlfn.SUMIFS(XXX_IV!O12:O48,XXX_IV!D12:D48,"=OB",XXX_IV!E12:E48,"&lt;&gt;0")),14*(_xlfn.SUMIFS(XXX_IV!L12:L48,XXX_IV!D12:D48,"=OB",XXX_IV!E12:E48,"&lt;&gt;0")+_xlfn.SUMIFS(XXX_IV!M12:M48,XXX_IV!D12:D48,"=OB",XXX_IV!E12:E48,"&lt;&gt;0")+_xlfn.SUMIFS(XXX_IV!N12:N48,XXX_IV!D12:D48,"=OB",XXX_IV!E12:E48,"&lt;&gt;0")+_xlfn.SUMIFS(XXX_IV!O12:O48,XXX_IV!D12:D48,"=OB",XXX_IV!E12:E48,"&lt;&gt;0")))</f>
        <v>0</v>
      </c>
      <c r="D102" s="255"/>
      <c r="E102" s="256"/>
      <c r="F102" s="257"/>
      <c r="G102" s="207"/>
      <c r="H102" s="208"/>
      <c r="I102" s="258"/>
    </row>
    <row r="103" spans="1:9" ht="15" hidden="1">
      <c r="A103" s="211" t="s">
        <v>25</v>
      </c>
      <c r="B103" s="211" t="e">
        <f>#VALUE!</f>
        <v>#VALUE!</v>
      </c>
      <c r="C103" s="239">
        <f>IF(XXX_IV!F7&lt;&gt;0,XXX_IV!F7*(_xlfn.SUMIFS(XXX_IV!F12:F48,XXX_IV!D12:D48,"=OP",XXX_IV!E12:E48,"&lt;&gt;0")+_xlfn.SUMIFS(XXX_IV!G12:G48,XXX_IV!D12:D48,"=OP",XXX_IV!E12:E48,"&lt;&gt;0")+_xlfn.SUMIFS(XXX_IV!H12:H48,XXX_IV!D12:D48,"=OP",XXX_IV!E12:E48,"&lt;&gt;0")+_xlfn.SUMIFS(XXX_IV!I12:I48,XXX_IV!D12:D48,"=OP",XXX_IV!E12:E48,"&lt;&gt;0")),14*(_xlfn.SUMIFS(XXX_IV!F12:F48,XXX_IV!D12:D48,"=OP",XXX_IV!E12:E48,"&lt;&gt;0")+_xlfn.SUMIFS(XXX_IV!G12:G48,XXX_IV!D12:D48,"=OP",XXX_IV!E12:E48,"&lt;&gt;0")+_xlfn.SUMIFS(XXX_IV!H12:H48,XXX_IV!D12:D48,"=OP",XXX_IV!E12:E48,"&lt;&gt;0")+_xlfn.SUMIFS(XXX_IV!I12:I48,XXX_IV!D12:D48,"=OP",XXX_IV!E12:E48,"&lt;&gt;0")))+IF(XXX_IV!L7&lt;&gt;0,XXX_IV!L7*(_xlfn.SUMIFS(XXX_IV!L12:L48,XXX_IV!D12:D48,"=OP",XXX_IV!E12:E48,"&lt;&gt;0")+_xlfn.SUMIFS(XXX_IV!M12:M48,XXX_IV!D12:D48,"=OP",XXX_IV!E12:E48,"&lt;&gt;0")+_xlfn.SUMIFS(XXX_IV!N12:N48,XXX_IV!D12:D48,"=OP",XXX_IV!E12:E48,"&lt;&gt;0")+_xlfn.SUMIFS(XXX_IV!O12:O48,XXX_IV!D12:D48,"=OP",XXX_IV!E12:E48,"&lt;&gt;0")),14*(_xlfn.SUMIFS(XXX_IV!L12:L48,XXX_IV!D12:D48,"=OP",XXX_IV!E12:E48,"&lt;&gt;0")+_xlfn.SUMIFS(XXX_IV!M12:M48,XXX_IV!D12:D48,"=OP",XXX_IV!E12:E48,"&lt;&gt;0")+_xlfn.SUMIFS(XXX_IV!N12:N48,XXX_IV!D12:D48,"=OP",XXX_IV!E12:E48,"&lt;&gt;0")+_xlfn.SUMIFS(XXX_IV!O12:O48,XXX_IV!D12:D48,"=OP",XXX_IV!E12:E48,"&lt;&gt;0")))</f>
        <v>0</v>
      </c>
      <c r="D103" s="241"/>
      <c r="E103" s="260"/>
      <c r="F103" s="261"/>
      <c r="G103" s="216"/>
      <c r="H103" s="217"/>
      <c r="I103" s="258"/>
    </row>
    <row r="104" spans="1:9" ht="15.75" hidden="1" thickBot="1">
      <c r="A104" s="222" t="s">
        <v>26</v>
      </c>
      <c r="B104" s="222" t="e">
        <f>#VALUE!</f>
        <v>#VALUE!</v>
      </c>
      <c r="C104" s="268">
        <f>IF(XXX_IV!F7&lt;&gt;0,XXX_IV!F7*(_xlfn.SUMIFS(XXX_IV!F12:F48,XXX_IV!D12:D48,"=F",XXX_IV!E12:E48,"&gt;=0")+_xlfn.SUMIFS(XXX_IV!G12:G48,XXX_IV!D12:D48,"=F",XXX_IV!E12:E48,"&gt;=0")+_xlfn.SUMIFS(XXX_IV!H12:H48,XXX_IV!D12:D48,"=F",XXX_IV!E12:E48,"&gt;=0")+_xlfn.SUMIFS(XXX_IV!I12:I48,XXX_IV!D12:D48,"=F",XXX_IV!E12:E48,"&gt;=0")),14*(_xlfn.SUMIFS(XXX_IV!F12:F48,XXX_IV!D12:D48,"=F",XXX_IV!E12:E48,"&gt;=0")+_xlfn.SUMIFS(XXX_IV!G12:G48,XXX_IV!D12:D48,"=F",XXX_IV!E12:E48,"&gt;=0")+_xlfn.SUMIFS(XXX_IV!H12:H48,XXX_IV!D12:D48,"=F",XXX_IV!E12:E48,"&gt;=0")+_xlfn.SUMIFS(XXX_IV!I12:I48,XXX_IV!D12:D48,"=F",XXX_IV!E12:E48,"&gt;=0")))+IF(XXX_IV!L7&lt;&gt;0,XXX_IV!L7*(_xlfn.SUMIFS(XXX_IV!L12:L48,XXX_IV!D12:D48,"=F",XXX_IV!E12:E48,"&gt;=0")+_xlfn.SUMIFS(XXX_IV!M12:M48,XXX_IV!D12:D48,"=F",XXX_IV!E12:E48,"&gt;=0")+_xlfn.SUMIFS(XXX_IV!N12:N48,XXX_IV!D12:D48,"=F",XXX_IV!E12:E48,"&gt;=0")+_xlfn.SUMIFS(XXX_IV!O12:O48,XXX_IV!D12:D48,"=F",XXX_IV!E12:E48,"&gt;=0")),14*(_xlfn.SUMIFS(XXX_IV!L12:L48,XXX_IV!D12:D48,"=F",XXX_IV!E12:E48,"&gt;=0")+_xlfn.SUMIFS(XXX_IV!M12:M48,XXX_IV!D12:D48,"=F",XXX_IV!E12:E48,"&gt;=0")+_xlfn.SUMIFS(XXX_IV!N12:N48,XXX_IV!D12:D48,"=F",XXX_IV!E12:E48,"&gt;=0")+_xlfn.SUMIFS(XXX_IV!O12:O48,XXX_IV!D12:D48,"=F",XXX_IV!E12:E48,"&gt;=0")))</f>
        <v>0</v>
      </c>
      <c r="D104" s="269"/>
      <c r="E104" s="263"/>
      <c r="F104" s="264"/>
      <c r="G104" s="270"/>
      <c r="H104" s="271"/>
      <c r="I104" s="258"/>
    </row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5" ht="15">
      <c r="C115" s="1">
        <f>SUM(C66:C67)</f>
        <v>560</v>
      </c>
    </row>
  </sheetData>
  <sheetProtection/>
  <mergeCells count="20">
    <mergeCell ref="E93:F93"/>
    <mergeCell ref="G93:H93"/>
    <mergeCell ref="E101:F101"/>
    <mergeCell ref="G101:H101"/>
    <mergeCell ref="E75:F75"/>
    <mergeCell ref="G75:H75"/>
    <mergeCell ref="E83:F83"/>
    <mergeCell ref="G83:H83"/>
    <mergeCell ref="E65:F65"/>
    <mergeCell ref="G65:H65"/>
    <mergeCell ref="E39:F39"/>
    <mergeCell ref="G39:H39"/>
    <mergeCell ref="E47:F47"/>
    <mergeCell ref="G47:H47"/>
    <mergeCell ref="E5:F5"/>
    <mergeCell ref="G5:H5"/>
    <mergeCell ref="E14:F14"/>
    <mergeCell ref="G14:H14"/>
    <mergeCell ref="E57:F57"/>
    <mergeCell ref="G57:H57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bc</cp:lastModifiedBy>
  <cp:lastPrinted>2016-10-20T09:11:11Z</cp:lastPrinted>
  <dcterms:created xsi:type="dcterms:W3CDTF">2012-05-16T14:40:02Z</dcterms:created>
  <dcterms:modified xsi:type="dcterms:W3CDTF">2016-10-20T09:13:16Z</dcterms:modified>
  <cp:category/>
  <cp:version/>
  <cp:contentType/>
  <cp:contentStatus/>
</cp:coreProperties>
</file>